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отчет" sheetId="1" r:id="rId1"/>
    <sheet name="мониторинг" sheetId="4" r:id="rId2"/>
  </sheets>
  <definedNames>
    <definedName name="_xlnm.Print_Titles" localSheetId="0">отчет!$2:$2</definedName>
  </definedNames>
  <calcPr calcId="144525"/>
</workbook>
</file>

<file path=xl/calcChain.xml><?xml version="1.0" encoding="utf-8"?>
<calcChain xmlns="http://schemas.openxmlformats.org/spreadsheetml/2006/main">
  <c r="J26" i="1" l="1"/>
  <c r="I26" i="1"/>
  <c r="I25" i="1"/>
  <c r="J25" i="1" s="1"/>
  <c r="J24" i="1"/>
  <c r="I24" i="1"/>
  <c r="I23" i="1"/>
  <c r="J23" i="1" s="1"/>
  <c r="J22" i="1"/>
  <c r="I22" i="1"/>
  <c r="I21" i="1"/>
  <c r="J21" i="1" s="1"/>
  <c r="J20" i="1"/>
  <c r="I20" i="1"/>
  <c r="I19" i="1"/>
  <c r="J19" i="1" s="1"/>
  <c r="J18" i="1"/>
  <c r="I18" i="1"/>
  <c r="I16" i="1"/>
  <c r="J16" i="1" s="1"/>
  <c r="J15" i="1"/>
  <c r="I15" i="1"/>
  <c r="I14" i="1"/>
  <c r="J14" i="1" s="1"/>
  <c r="J13" i="1"/>
  <c r="I13" i="1"/>
  <c r="I11" i="1"/>
  <c r="J11" i="1" s="1"/>
  <c r="J10" i="1"/>
  <c r="I10" i="1"/>
  <c r="I9" i="1"/>
  <c r="J9" i="1" s="1"/>
  <c r="J8" i="1"/>
  <c r="I8" i="1"/>
  <c r="J28" i="1" l="1"/>
  <c r="I28" i="1"/>
  <c r="T39" i="4"/>
  <c r="T40" i="4" s="1"/>
  <c r="S39" i="4"/>
  <c r="R39" i="4"/>
  <c r="R40" i="4" s="1"/>
  <c r="Q39" i="4"/>
  <c r="Q40" i="4" s="1"/>
  <c r="P39" i="4"/>
  <c r="O39" i="4"/>
  <c r="N39" i="4"/>
  <c r="N40" i="4" s="1"/>
  <c r="L39" i="4"/>
  <c r="L40" i="4" s="1"/>
  <c r="K39" i="4"/>
  <c r="K40" i="4" s="1"/>
  <c r="J39" i="4"/>
  <c r="H39" i="4"/>
  <c r="H40" i="4" s="1"/>
  <c r="G39" i="4"/>
  <c r="G40" i="4" s="1"/>
  <c r="F39" i="4"/>
  <c r="F40" i="4" s="1"/>
  <c r="E39" i="4"/>
  <c r="E40" i="4" s="1"/>
  <c r="D39" i="4"/>
  <c r="M34" i="4"/>
  <c r="M39" i="4" s="1"/>
  <c r="I34" i="4"/>
  <c r="I39" i="4" s="1"/>
  <c r="T30" i="4"/>
  <c r="T31" i="4" s="1"/>
  <c r="S30" i="4"/>
  <c r="S31" i="4" s="1"/>
  <c r="R30" i="4"/>
  <c r="R31" i="4" s="1"/>
  <c r="Q30" i="4"/>
  <c r="Q31" i="4" s="1"/>
  <c r="P30" i="4"/>
  <c r="P31" i="4" s="1"/>
  <c r="O30" i="4"/>
  <c r="O31" i="4" s="1"/>
  <c r="N30" i="4"/>
  <c r="N31" i="4" s="1"/>
  <c r="M30" i="4"/>
  <c r="M31" i="4" s="1"/>
  <c r="L30" i="4"/>
  <c r="L31" i="4" s="1"/>
  <c r="K30" i="4"/>
  <c r="K31" i="4" s="1"/>
  <c r="J30" i="4"/>
  <c r="J31" i="4" s="1"/>
  <c r="I30" i="4"/>
  <c r="I31" i="4" s="1"/>
  <c r="H30" i="4"/>
  <c r="H31" i="4" s="1"/>
  <c r="G30" i="4"/>
  <c r="G31" i="4" s="1"/>
  <c r="F30" i="4"/>
  <c r="F31" i="4" s="1"/>
  <c r="E30" i="4"/>
  <c r="E31" i="4" s="1"/>
  <c r="D30" i="4"/>
  <c r="D31" i="4" s="1"/>
  <c r="T24" i="4"/>
  <c r="T25" i="4" s="1"/>
  <c r="S24" i="4"/>
  <c r="S25" i="4" s="1"/>
  <c r="R24" i="4"/>
  <c r="R25" i="4" s="1"/>
  <c r="Q24" i="4"/>
  <c r="Q25" i="4" s="1"/>
  <c r="P24" i="4"/>
  <c r="P25" i="4" s="1"/>
  <c r="O24" i="4"/>
  <c r="O25" i="4" s="1"/>
  <c r="N24" i="4"/>
  <c r="N25" i="4" s="1"/>
  <c r="M24" i="4"/>
  <c r="M25" i="4" s="1"/>
  <c r="L24" i="4"/>
  <c r="K24" i="4"/>
  <c r="K25" i="4" s="1"/>
  <c r="J24" i="4"/>
  <c r="J25" i="4" s="1"/>
  <c r="I24" i="4"/>
  <c r="I25" i="4" s="1"/>
  <c r="H24" i="4"/>
  <c r="H25" i="4" s="1"/>
  <c r="G24" i="4"/>
  <c r="G25" i="4" s="1"/>
  <c r="F24" i="4"/>
  <c r="E24" i="4"/>
  <c r="D24" i="4"/>
  <c r="D25" i="4" s="1"/>
  <c r="T13" i="4"/>
  <c r="T14" i="4" s="1"/>
  <c r="S13" i="4"/>
  <c r="S14" i="4" s="1"/>
  <c r="R13" i="4"/>
  <c r="R14" i="4" s="1"/>
  <c r="Q13" i="4"/>
  <c r="Q14" i="4" s="1"/>
  <c r="P13" i="4"/>
  <c r="P14" i="4" s="1"/>
  <c r="O13" i="4"/>
  <c r="O14" i="4" s="1"/>
  <c r="N13" i="4"/>
  <c r="N14" i="4" s="1"/>
  <c r="M13" i="4"/>
  <c r="M14" i="4" s="1"/>
  <c r="L13" i="4"/>
  <c r="L14" i="4" s="1"/>
  <c r="K13" i="4"/>
  <c r="K14" i="4" s="1"/>
  <c r="J13" i="4"/>
  <c r="J14" i="4" s="1"/>
  <c r="I13" i="4"/>
  <c r="I14" i="4" s="1"/>
  <c r="H13" i="4"/>
  <c r="H14" i="4" s="1"/>
  <c r="G13" i="4"/>
  <c r="G14" i="4" s="1"/>
  <c r="F13" i="4"/>
  <c r="F14" i="4" s="1"/>
  <c r="E13" i="4"/>
  <c r="E14" i="4" s="1"/>
  <c r="D13" i="4"/>
  <c r="D14" i="4" s="1"/>
  <c r="R42" i="4" l="1"/>
  <c r="R43" i="4" s="1"/>
  <c r="F41" i="4"/>
  <c r="T42" i="4"/>
  <c r="T43" i="4" s="1"/>
  <c r="P41" i="4"/>
  <c r="S41" i="4"/>
  <c r="K42" i="4"/>
  <c r="K43" i="4" s="1"/>
  <c r="J41" i="4"/>
  <c r="P40" i="4"/>
  <c r="P42" i="4" s="1"/>
  <c r="P43" i="4" s="1"/>
  <c r="N42" i="4"/>
  <c r="N43" i="4" s="1"/>
  <c r="Q42" i="4"/>
  <c r="Q43" i="4" s="1"/>
  <c r="F25" i="4"/>
  <c r="F42" i="4" s="1"/>
  <c r="F43" i="4" s="1"/>
  <c r="G42" i="4"/>
  <c r="G43" i="4" s="1"/>
  <c r="D41" i="4"/>
  <c r="H41" i="4"/>
  <c r="D40" i="4"/>
  <c r="D42" i="4" s="1"/>
  <c r="D43" i="4" s="1"/>
  <c r="J40" i="4"/>
  <c r="J42" i="4" s="1"/>
  <c r="J43" i="4" s="1"/>
  <c r="E41" i="4"/>
  <c r="L41" i="4"/>
  <c r="T41" i="4"/>
  <c r="L25" i="4"/>
  <c r="L42" i="4" s="1"/>
  <c r="L43" i="4" s="1"/>
  <c r="O41" i="4"/>
  <c r="R41" i="4"/>
  <c r="O40" i="4"/>
  <c r="O42" i="4" s="1"/>
  <c r="O43" i="4" s="1"/>
  <c r="S40" i="4"/>
  <c r="H42" i="4"/>
  <c r="H43" i="4" s="1"/>
  <c r="I40" i="4"/>
  <c r="I42" i="4" s="1"/>
  <c r="I43" i="4" s="1"/>
  <c r="I41" i="4"/>
  <c r="S42" i="4"/>
  <c r="S43" i="4" s="1"/>
  <c r="M41" i="4"/>
  <c r="M40" i="4"/>
  <c r="M42" i="4" s="1"/>
  <c r="M43" i="4" s="1"/>
  <c r="N41" i="4"/>
  <c r="Q41" i="4"/>
  <c r="G41" i="4"/>
  <c r="E25" i="4"/>
  <c r="E42" i="4" s="1"/>
  <c r="E43" i="4" s="1"/>
</calcChain>
</file>

<file path=xl/sharedStrings.xml><?xml version="1.0" encoding="utf-8"?>
<sst xmlns="http://schemas.openxmlformats.org/spreadsheetml/2006/main" count="290" uniqueCount="114">
  <si>
    <t>Код показателя</t>
  </si>
  <si>
    <t>Наименование показателя</t>
  </si>
  <si>
    <t>Плановый показатель</t>
  </si>
  <si>
    <t>Р1</t>
  </si>
  <si>
    <t>Р2</t>
  </si>
  <si>
    <t xml:space="preserve">1.2. Соблюдение  сроков           представления    информации о     планируемых      объемах расходных обязательств    на очередной финансовый год и плановый период.  
(своевременно 1, несвоевременно -0)
</t>
  </si>
  <si>
    <t>Р3</t>
  </si>
  <si>
    <t xml:space="preserve">1.3. Доля        расходов главного распорядителя средств бюджета  города,          получателя      бюджетных средств  города на        предоставление   муниципальных    услуг физическим и юридическим    лицам,         оказываемых в    соответствии с муниципальными   заданиями   от общих расходов по соответствующим отраслям      
Р3 = (S/S0)х 100, 
где: S – сумма бюджетных ассигнований на оказание муниципальных услуг (выполнение работ) физическим и юридическим лицам, оказываемых в соответствии с муниципальным заданием; 
S0 – общая сумм бюджетных ассигнований на оказание муниципальных услуг (выполнение работ) физическим и юридическим лицам.
(95% и свыше =1, менее 95%=0)
</t>
  </si>
  <si>
    <t>Х</t>
  </si>
  <si>
    <t>Р4</t>
  </si>
  <si>
    <t>1.4. Соблюдение сроков утверждения муниципального задания для муниципальных бюджетных и автономных учреждений на очередной финансовый год.
(своевременно – 1, несвоевременно - 0)</t>
  </si>
  <si>
    <t>Р5</t>
  </si>
  <si>
    <t>1.5. Соблюдение  сроков выполнения муниципального задания    на оказание услуг (выполнение работ).
(своевременно – 1, несвоевременно - 0)</t>
  </si>
  <si>
    <t>Р6</t>
  </si>
  <si>
    <t xml:space="preserve">1.6. Соблюдение  сроков    утверждения      целевых программ  города, и изменений в целевые программы города.  
 (своевременно – 1, несвоевременно - 0)        </t>
  </si>
  <si>
    <t xml:space="preserve">2. Оценка результатов исполнения бюджета     </t>
  </si>
  <si>
    <t xml:space="preserve">                                                  1. Оценка качества планирования расходов бюджета</t>
  </si>
  <si>
    <t xml:space="preserve"> Р7</t>
  </si>
  <si>
    <t>2.1. Доля        исполненных      расходов от плановых,    представленных в программном виде.
(95% и свыше =1, менее 95%=0)</t>
  </si>
  <si>
    <t>Р8</t>
  </si>
  <si>
    <t>2.2. Доля        предъявленных для исполнения    платежных        документов на    оплату расходов, соответствующих  установленным    требованиям, в   общем объеме     предъявленных    платежных     документов в    комитет финансов.   
Р8=100х(N/п), где:     
 N – кол-во предъявленных документов для исполнения платежных документов на оплату расходов, соответствующих установленным требованиям;
 п- общее кол-во предъявленных платежных документов в комитет финансов.
 (95% и свыше =1, менее 95%=0)</t>
  </si>
  <si>
    <t>Р9</t>
  </si>
  <si>
    <r>
      <t>2.3. Доля        выполненных      муниципальных    заданий  получателем бюджетных средств  в  соответствии с   проведенной      оценкой       эффективности и  результативности муниципального   за</t>
    </r>
    <r>
      <rPr>
        <i/>
        <sz val="10"/>
        <color theme="1"/>
        <rFont val="Times New Roman"/>
        <family val="1"/>
        <charset val="204"/>
      </rPr>
      <t>д</t>
    </r>
    <r>
      <rPr>
        <sz val="10"/>
        <color theme="1"/>
        <rFont val="Times New Roman"/>
        <family val="1"/>
        <charset val="204"/>
      </rPr>
      <t>ания.   
 Р9=100х(N/п), где:  
N – кол-во выполненных муниципальных заданий за отчетный период; 
п- кол-во муниципальных заданий ГРБС, (представителя ГРБС), ПБС.
(95% и свыше =1, менее 95%=0)</t>
    </r>
  </si>
  <si>
    <t>Р10</t>
  </si>
  <si>
    <t>Р11</t>
  </si>
  <si>
    <t>2.4. Доля        выполненных    мероприятий в целевых программах от общего количества запланированных.
Р10=100х(N/п), где:  
N – кол-во выполненных мероприятий целевых программ; 
п- общее количество запланированных мероприятий в целевых программах
(100% = 1; менее 100% =0).</t>
  </si>
  <si>
    <t>2.5. Соблюдение сроков представления утвержденной бюджетной росписи в комитет финансов. (своевременно – 1, несвоевременно - 0)</t>
  </si>
  <si>
    <t>Р12</t>
  </si>
  <si>
    <t>2.6. Соблюдение сроков предоставления Отчета о выполнении муниципального задания.
(своевременно – 1, несвоевременно - 0)</t>
  </si>
  <si>
    <t>Р13</t>
  </si>
  <si>
    <t>2.7. Соблюдение сроков предоставления Отчета об использования субсидии.
(своевременно – 1, несвоевременно - 0)</t>
  </si>
  <si>
    <t>Р14</t>
  </si>
  <si>
    <t>2.8. Соблюдение сроков предоставления Отчета о ходе выполнения целевых программ за отчетный год.
(своевременно – 1, несвоевременно - 0)</t>
  </si>
  <si>
    <t>3. Оценка состояния учета и отчетности</t>
  </si>
  <si>
    <t xml:space="preserve"> Р15</t>
  </si>
  <si>
    <t xml:space="preserve">3.1.   Эффективность    управления       просроченной     кредиторской задолженностью по расчетам с поставщиками и   подрядчиками  главного   распорядителя    средств бюджета  города и         подведомственных учреждений,      получателя     бюджетных средств   города. 
- наличие просроченной кредиторской задолженности по расчетам с поставщиками и подрядчиками по состоянию на 1 января года, следующего за отчетным, то =0; 
- отсутствие просроченной кредиторской задолженности   = 1).    </t>
  </si>
  <si>
    <t>Р16</t>
  </si>
  <si>
    <t>3.2.  Принятые меры по  формированию рациональной сети муниципальных учреждений и проведенной  оптимизации, в том числе по результатам инвентаризации загруженности в сравнении с проектной мощностью, а также по результатам оценки потребности в объемах муниципальных услуг, представляемых муниципальными учреждениями с учетом их конкурентоспособности и возможности оказания негосударственными учреждениями (прежде всего, социально-ориентированными некоммерческими организациями).
(наличие принятых мер  = 1, отсутствие принятых мер = 0)</t>
  </si>
  <si>
    <t xml:space="preserve"> Р17</t>
  </si>
  <si>
    <t xml:space="preserve">3.3. Соблюдение  сроков           представления в  комитет    финансов         отчетности об    исполнении       бюджета.
(своевременно = 1, несвоевременно = 0)       </t>
  </si>
  <si>
    <t>Р18</t>
  </si>
  <si>
    <t xml:space="preserve">4.1. Наличие нарушений, выявленных в ходе контрольно-ревизионных проверок. 
(наличие =0, отсутствие =1) 
Если проверки не проводилось, то показатель не оценивается. </t>
  </si>
  <si>
    <t>4. Оценка организации контроля</t>
  </si>
  <si>
    <t>Р19</t>
  </si>
  <si>
    <t xml:space="preserve">4.2. Доля        устраненных      нарушений в общей сумме выявленных нарушений. 
При устранении всех нарушений =1, в случае, если устранены не все нарушения =0. 
Если проверки не проводилось, то показатель не оценивается. </t>
  </si>
  <si>
    <t>Р20</t>
  </si>
  <si>
    <t>4.3. Наличие    выявленных в ходе инвентаризации  недостач и   хищений денежных средств и материальных     ценностей.  
(наличие – 0; отсутствие – 1)</t>
  </si>
  <si>
    <t>Р21</t>
  </si>
  <si>
    <t xml:space="preserve">4.4. Наличие     выявленных       нарушений по    исполнению       муниципальных    заданий, выданных в рамках оказания муниципальных    услуг (выполнения  работ).
(наличие – 0; отсутствие – 1)        </t>
  </si>
  <si>
    <t>Р22</t>
  </si>
  <si>
    <t xml:space="preserve">4.5. Осуществление мероприятий внутреннего контроля.
(наличие – 1; отсутствие – 0) </t>
  </si>
  <si>
    <t>управление по кадрам и делопроизводству</t>
  </si>
  <si>
    <t>управление архитектуры и градостроительства</t>
  </si>
  <si>
    <t>управление жилищно-коммунального хозяйства</t>
  </si>
  <si>
    <t>МУ УКС</t>
  </si>
  <si>
    <t>МУ ЦБЭО</t>
  </si>
  <si>
    <t>КУМИ</t>
  </si>
  <si>
    <t>управление образования</t>
  </si>
  <si>
    <t>управление культуры и молодежной политике</t>
  </si>
  <si>
    <t>управление по социальным вопросам</t>
  </si>
  <si>
    <t>управление по физической культуре и спорту</t>
  </si>
  <si>
    <t>КДН</t>
  </si>
  <si>
    <t>Архивный отдел</t>
  </si>
  <si>
    <t>МКУ УМТО</t>
  </si>
  <si>
    <t>ВУС</t>
  </si>
  <si>
    <t>МКУ АСС</t>
  </si>
  <si>
    <t>отдел опеки и попечистельства</t>
  </si>
  <si>
    <t>1.1. Соблюдение  сроков   представления   фрагмента реестра  расходных обязательств. 
(своевременно 1, несвоевременно -0)</t>
  </si>
  <si>
    <t>Муниципальное задание утверждается в течение 10 рабочих дней после утверждения главным распорядителем бюджетных средств  бюджетных росписей</t>
  </si>
  <si>
    <t xml:space="preserve">В соответствии с установленными сроками (в соответствии с распоряжением от 28.07.2011 №161-р "О подготовке проекта бюджета на 2012 год и среднесрочного финансового плана на 2012-2014 гг." </t>
  </si>
  <si>
    <t>х</t>
  </si>
  <si>
    <t>СПРАВОЧНО: Сумма выявленных в ходе проверок нарушений. 
Если проверки  не проводились, то показатель не оценивается.</t>
  </si>
  <si>
    <t>0 руб.</t>
  </si>
  <si>
    <t xml:space="preserve">до начала текущего финансового года </t>
  </si>
  <si>
    <t>0/1</t>
  </si>
  <si>
    <t>до 15 февраля</t>
  </si>
  <si>
    <t>0 рублей</t>
  </si>
  <si>
    <t>ВСЕГО БАЛЛОВ</t>
  </si>
  <si>
    <t>ИТОГО БАЛЛОВ</t>
  </si>
  <si>
    <t>отдел здравоохранения</t>
  </si>
  <si>
    <t>ИТОГОВАЯ БАЛЛЬНАЯ ОЦЕНКА показателей Р7-Р14</t>
  </si>
  <si>
    <t>ИТОГОВАЯ БАЛЛЬНАЯ ОЦЕНКА показателей Р15-Р17</t>
  </si>
  <si>
    <t>ИТОГОВАЯ БАЛЛЬНАЯ ОЦЕНКА показателей Р18-Р22</t>
  </si>
  <si>
    <t>Сумма балльных оценок по показателям Р1-Р22</t>
  </si>
  <si>
    <t>ИТОГОВАЯ бальная оценка по показателям Р1-Р22</t>
  </si>
  <si>
    <t>ИТОГОВАЯ БАЛЛЬНАЯ ОЦЕНКА
 показателей Р1-Р6</t>
  </si>
  <si>
    <t>%</t>
  </si>
  <si>
    <t>ежеквартально, до 5 числа месяца, следующего за отчетным кварталом</t>
  </si>
  <si>
    <t>заключение о фактическом выполнениии мунципального задания в срок до 25-го числа месяца. Следующего за отчетным кварталом, и в срок до 10 февраля очередного финансового года</t>
  </si>
  <si>
    <t>ВСЕГО</t>
  </si>
  <si>
    <t>Сводный мониторинг качества финансового менеджмента по итогам 2012 года</t>
  </si>
  <si>
    <t>Структурные подразделения администрацции, выполняющие функции и полномочия учредителя</t>
  </si>
  <si>
    <t>Структурные подразделения администрации выполняющие переданные государственные полномочия</t>
  </si>
  <si>
    <t>Представители главного распорядителя бюджетных средств и получатели бюджетных средств города</t>
  </si>
  <si>
    <t>в соответствии со сроком утвержденном в муниципальном задании</t>
  </si>
  <si>
    <t>не позднее одногомесяца до дня внесения проекта решения Думы города Покачи бюджета (изменения в кротчайшие сроки, не позднее одного месяца)</t>
  </si>
  <si>
    <t>наличие/
отсутствие</t>
  </si>
  <si>
    <t>в соответствии с установленными сроками</t>
  </si>
  <si>
    <t>Сколько показателей использовалось при расчете итогового балла</t>
  </si>
  <si>
    <t>Отчет о результатах мониторинга и оценки качества финансового менеджмента, осуществляемого краевыми государственными учреждениями, и рейтинг учреждений за 2012 год</t>
  </si>
  <si>
    <t>Наименование учреждения</t>
  </si>
  <si>
    <t>Рейтинг учреждений</t>
  </si>
  <si>
    <t xml:space="preserve">Количество применяемых показателей при оценке </t>
  </si>
  <si>
    <t>Итоговая бальная оценка по всем применяемым показателям</t>
  </si>
  <si>
    <t>Оценка качества планирования расходов бюджета</t>
  </si>
  <si>
    <t>Оценка результатов исполнения бюджета</t>
  </si>
  <si>
    <t>Оценка состояния учета и отчетности</t>
  </si>
  <si>
    <t>Оценка оганизации контроля</t>
  </si>
  <si>
    <t>Всего суммарная оценка баллов</t>
  </si>
  <si>
    <t>Структурные подразделения администрации, выполняющие функции и полномочия учредителя</t>
  </si>
  <si>
    <t>Представители главного распорядителя и получатели бюджетных средств города</t>
  </si>
  <si>
    <t>архивный отдел</t>
  </si>
  <si>
    <t>п/п</t>
  </si>
  <si>
    <t>Оценка по направлениям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</si>
</sst>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justify"/>
    </xf>
    <xf numFmtId="0" fontId="1" fillId="0" borderId="0" xfId="0" applyFont="1" applyFill="1"/>
    <xf numFmtId="0" fontId="8" fillId="0" borderId="0" xfId="0" applyFont="1" applyFill="1"/>
    <xf numFmtId="0" fontId="8" fillId="0" borderId="5" xfId="0" applyFont="1" applyFill="1" applyBorder="1"/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1" fillId="0" borderId="5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2" fontId="8" fillId="0" borderId="5" xfId="0" applyNumberFormat="1" applyFont="1" applyFill="1" applyBorder="1"/>
    <xf numFmtId="0" fontId="3" fillId="0" borderId="5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/>
    <xf numFmtId="0" fontId="3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justify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0" xfId="0" applyNumberFormat="1" applyFont="1" applyFill="1"/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0" xfId="0" applyNumberFormat="1" applyFont="1" applyFill="1"/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/>
    </xf>
    <xf numFmtId="2" fontId="8" fillId="0" borderId="5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"/>
  <sheetViews>
    <sheetView tabSelected="1"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G11" sqref="G11"/>
    </sheetView>
  </sheetViews>
  <sheetFormatPr defaultRowHeight="15" x14ac:dyDescent="0.25"/>
  <cols>
    <col min="1" max="1" width="5.28515625" style="6" customWidth="1"/>
    <col min="2" max="2" width="29.140625" style="6" customWidth="1"/>
    <col min="3" max="3" width="9.140625" style="6"/>
    <col min="4" max="4" width="10.85546875" style="6" customWidth="1"/>
    <col min="5" max="16384" width="9.140625" style="6"/>
  </cols>
  <sheetData>
    <row r="2" spans="1:10" ht="15.75" x14ac:dyDescent="0.25">
      <c r="B2" s="15" t="s">
        <v>99</v>
      </c>
      <c r="C2" s="15"/>
      <c r="D2" s="15"/>
      <c r="E2" s="15"/>
      <c r="F2" s="15"/>
      <c r="G2" s="15"/>
      <c r="H2" s="15"/>
    </row>
    <row r="3" spans="1:10" ht="15.75" x14ac:dyDescent="0.25">
      <c r="B3" s="16"/>
      <c r="C3" s="16"/>
      <c r="D3" s="16"/>
      <c r="E3" s="16"/>
      <c r="F3" s="16"/>
      <c r="G3" s="16"/>
      <c r="H3" s="16"/>
    </row>
    <row r="5" spans="1:10" ht="46.5" customHeight="1" x14ac:dyDescent="0.25">
      <c r="A5" s="70" t="s">
        <v>112</v>
      </c>
      <c r="B5" s="70" t="s">
        <v>100</v>
      </c>
      <c r="C5" s="71" t="s">
        <v>101</v>
      </c>
      <c r="D5" s="71" t="s">
        <v>102</v>
      </c>
      <c r="E5" s="70" t="s">
        <v>113</v>
      </c>
      <c r="F5" s="70"/>
      <c r="G5" s="70"/>
      <c r="H5" s="70"/>
      <c r="I5" s="72"/>
      <c r="J5" s="71" t="s">
        <v>103</v>
      </c>
    </row>
    <row r="6" spans="1:10" ht="141.75" x14ac:dyDescent="0.25">
      <c r="A6" s="70"/>
      <c r="B6" s="70"/>
      <c r="C6" s="71"/>
      <c r="D6" s="71"/>
      <c r="E6" s="73" t="s">
        <v>104</v>
      </c>
      <c r="F6" s="73" t="s">
        <v>105</v>
      </c>
      <c r="G6" s="73" t="s">
        <v>106</v>
      </c>
      <c r="H6" s="73" t="s">
        <v>107</v>
      </c>
      <c r="I6" s="73" t="s">
        <v>108</v>
      </c>
      <c r="J6" s="71"/>
    </row>
    <row r="7" spans="1:10" ht="15.75" x14ac:dyDescent="0.25">
      <c r="A7" s="9"/>
      <c r="B7" s="10"/>
      <c r="D7" s="11" t="s">
        <v>109</v>
      </c>
      <c r="E7" s="8"/>
      <c r="F7" s="8"/>
      <c r="G7" s="8"/>
      <c r="H7" s="8"/>
      <c r="I7" s="7"/>
      <c r="J7" s="7"/>
    </row>
    <row r="8" spans="1:10" ht="39" customHeight="1" x14ac:dyDescent="0.25">
      <c r="A8" s="7">
        <v>1</v>
      </c>
      <c r="B8" s="74" t="s">
        <v>57</v>
      </c>
      <c r="C8" s="76">
        <v>1</v>
      </c>
      <c r="D8" s="76">
        <v>22</v>
      </c>
      <c r="E8" s="76">
        <v>0.67</v>
      </c>
      <c r="F8" s="76">
        <v>0.88</v>
      </c>
      <c r="G8" s="76">
        <v>1</v>
      </c>
      <c r="H8" s="76">
        <v>0.6</v>
      </c>
      <c r="I8" s="76">
        <f>SUM(E8:H8)</f>
        <v>3.15</v>
      </c>
      <c r="J8" s="77">
        <f>I8/D8</f>
        <v>0.14318181818181819</v>
      </c>
    </row>
    <row r="9" spans="1:10" ht="25.5" x14ac:dyDescent="0.25">
      <c r="A9" s="7">
        <v>2</v>
      </c>
      <c r="B9" s="74" t="s">
        <v>58</v>
      </c>
      <c r="C9" s="76">
        <v>2</v>
      </c>
      <c r="D9" s="76">
        <v>22</v>
      </c>
      <c r="E9" s="76">
        <v>0.67</v>
      </c>
      <c r="F9" s="76">
        <v>0.63</v>
      </c>
      <c r="G9" s="76">
        <v>0</v>
      </c>
      <c r="H9" s="76">
        <v>0.6</v>
      </c>
      <c r="I9" s="77">
        <f>SUM(E9:H9)</f>
        <v>1.9</v>
      </c>
      <c r="J9" s="77">
        <f t="shared" ref="J9:J26" si="0">I9/D9</f>
        <v>8.6363636363636365E-2</v>
      </c>
    </row>
    <row r="10" spans="1:10" ht="25.5" x14ac:dyDescent="0.25">
      <c r="A10" s="7">
        <v>3</v>
      </c>
      <c r="B10" s="74" t="s">
        <v>59</v>
      </c>
      <c r="C10" s="76">
        <v>3</v>
      </c>
      <c r="D10" s="76">
        <v>22</v>
      </c>
      <c r="E10" s="76">
        <v>0.5</v>
      </c>
      <c r="F10" s="76">
        <v>0.5</v>
      </c>
      <c r="G10" s="76">
        <v>0</v>
      </c>
      <c r="H10" s="76">
        <v>0.6</v>
      </c>
      <c r="I10" s="77">
        <f t="shared" ref="I10:I26" si="1">SUM(E10:H10)</f>
        <v>1.6</v>
      </c>
      <c r="J10" s="77">
        <f t="shared" si="0"/>
        <v>7.2727272727272738E-2</v>
      </c>
    </row>
    <row r="11" spans="1:10" ht="25.5" x14ac:dyDescent="0.25">
      <c r="A11" s="7">
        <v>4</v>
      </c>
      <c r="B11" s="74" t="s">
        <v>60</v>
      </c>
      <c r="C11" s="76">
        <v>4</v>
      </c>
      <c r="D11" s="76">
        <v>22</v>
      </c>
      <c r="E11" s="76">
        <v>0.17</v>
      </c>
      <c r="F11" s="76">
        <v>0.63</v>
      </c>
      <c r="G11" s="76">
        <v>0.33</v>
      </c>
      <c r="H11" s="76">
        <v>0.6</v>
      </c>
      <c r="I11" s="77">
        <f t="shared" si="1"/>
        <v>1.73</v>
      </c>
      <c r="J11" s="77">
        <f t="shared" si="0"/>
        <v>7.8636363636363629E-2</v>
      </c>
    </row>
    <row r="12" spans="1:10" x14ac:dyDescent="0.25">
      <c r="A12" s="7"/>
      <c r="B12" s="14" t="s">
        <v>92</v>
      </c>
      <c r="C12" s="7"/>
      <c r="D12" s="7"/>
      <c r="E12" s="7"/>
      <c r="F12" s="7"/>
      <c r="G12" s="7"/>
      <c r="H12" s="7"/>
      <c r="I12" s="13"/>
      <c r="J12" s="13"/>
    </row>
    <row r="13" spans="1:10" x14ac:dyDescent="0.25">
      <c r="A13" s="7">
        <v>1</v>
      </c>
      <c r="B13" s="74" t="s">
        <v>64</v>
      </c>
      <c r="C13" s="76">
        <v>1</v>
      </c>
      <c r="D13" s="76">
        <v>12</v>
      </c>
      <c r="E13" s="76">
        <v>0.67</v>
      </c>
      <c r="F13" s="76">
        <v>0.5</v>
      </c>
      <c r="G13" s="76">
        <v>0.33</v>
      </c>
      <c r="H13" s="76">
        <v>0.5</v>
      </c>
      <c r="I13" s="77">
        <f t="shared" si="1"/>
        <v>2</v>
      </c>
      <c r="J13" s="77">
        <f t="shared" si="0"/>
        <v>0.16666666666666666</v>
      </c>
    </row>
    <row r="14" spans="1:10" x14ac:dyDescent="0.25">
      <c r="A14" s="7">
        <v>2</v>
      </c>
      <c r="B14" s="74" t="s">
        <v>66</v>
      </c>
      <c r="C14" s="76">
        <v>1</v>
      </c>
      <c r="D14" s="76">
        <v>12</v>
      </c>
      <c r="E14" s="76">
        <v>0.67</v>
      </c>
      <c r="F14" s="76">
        <v>1</v>
      </c>
      <c r="G14" s="76">
        <v>0.33</v>
      </c>
      <c r="H14" s="76">
        <v>0</v>
      </c>
      <c r="I14" s="77">
        <f t="shared" si="1"/>
        <v>2</v>
      </c>
      <c r="J14" s="77">
        <f t="shared" si="0"/>
        <v>0.16666666666666666</v>
      </c>
    </row>
    <row r="15" spans="1:10" x14ac:dyDescent="0.25">
      <c r="A15" s="7">
        <v>3</v>
      </c>
      <c r="B15" s="74" t="s">
        <v>61</v>
      </c>
      <c r="C15" s="76">
        <v>2</v>
      </c>
      <c r="D15" s="76">
        <v>12</v>
      </c>
      <c r="E15" s="76">
        <v>0.67</v>
      </c>
      <c r="F15" s="76">
        <v>0.5</v>
      </c>
      <c r="G15" s="76">
        <v>0.33</v>
      </c>
      <c r="H15" s="76">
        <v>0</v>
      </c>
      <c r="I15" s="77">
        <f t="shared" si="1"/>
        <v>1.5</v>
      </c>
      <c r="J15" s="77">
        <f t="shared" si="0"/>
        <v>0.125</v>
      </c>
    </row>
    <row r="16" spans="1:10" x14ac:dyDescent="0.25">
      <c r="A16" s="7">
        <v>4</v>
      </c>
      <c r="B16" s="74" t="s">
        <v>79</v>
      </c>
      <c r="C16" s="76">
        <v>3</v>
      </c>
      <c r="D16" s="76">
        <v>20</v>
      </c>
      <c r="E16" s="76">
        <v>0.6</v>
      </c>
      <c r="F16" s="76">
        <v>0.5</v>
      </c>
      <c r="G16" s="76">
        <v>0.33</v>
      </c>
      <c r="H16" s="76">
        <v>0.4</v>
      </c>
      <c r="I16" s="77">
        <f t="shared" si="1"/>
        <v>1.83</v>
      </c>
      <c r="J16" s="77">
        <f t="shared" si="0"/>
        <v>9.1499999999999998E-2</v>
      </c>
    </row>
    <row r="17" spans="1:10" x14ac:dyDescent="0.25">
      <c r="A17" s="7"/>
      <c r="B17" s="17" t="s">
        <v>110</v>
      </c>
      <c r="C17" s="18"/>
      <c r="D17" s="18"/>
      <c r="E17" s="18"/>
      <c r="F17" s="18"/>
      <c r="G17" s="18"/>
      <c r="H17" s="19"/>
      <c r="I17" s="13"/>
      <c r="J17" s="13"/>
    </row>
    <row r="18" spans="1:10" x14ac:dyDescent="0.25">
      <c r="A18" s="7">
        <v>1</v>
      </c>
      <c r="B18" s="74" t="s">
        <v>55</v>
      </c>
      <c r="C18" s="76">
        <v>1</v>
      </c>
      <c r="D18" s="76">
        <v>12</v>
      </c>
      <c r="E18" s="76">
        <v>0.67</v>
      </c>
      <c r="F18" s="76">
        <v>1</v>
      </c>
      <c r="G18" s="78">
        <v>0.33</v>
      </c>
      <c r="H18" s="76">
        <v>0.75</v>
      </c>
      <c r="I18" s="77">
        <f t="shared" si="1"/>
        <v>2.75</v>
      </c>
      <c r="J18" s="77">
        <f t="shared" si="0"/>
        <v>0.22916666666666666</v>
      </c>
    </row>
    <row r="19" spans="1:10" x14ac:dyDescent="0.25">
      <c r="A19" s="7">
        <v>2</v>
      </c>
      <c r="B19" s="74" t="s">
        <v>56</v>
      </c>
      <c r="C19" s="76">
        <v>2</v>
      </c>
      <c r="D19" s="76">
        <v>13</v>
      </c>
      <c r="E19" s="76">
        <v>0.67</v>
      </c>
      <c r="F19" s="76">
        <v>0.33</v>
      </c>
      <c r="G19" s="76">
        <v>0.67</v>
      </c>
      <c r="H19" s="76">
        <v>0.75</v>
      </c>
      <c r="I19" s="77">
        <f t="shared" si="1"/>
        <v>2.42</v>
      </c>
      <c r="J19" s="77">
        <f t="shared" si="0"/>
        <v>0.18615384615384614</v>
      </c>
    </row>
    <row r="20" spans="1:10" ht="25.5" x14ac:dyDescent="0.25">
      <c r="A20" s="7">
        <v>3</v>
      </c>
      <c r="B20" s="74" t="s">
        <v>52</v>
      </c>
      <c r="C20" s="76">
        <v>3</v>
      </c>
      <c r="D20" s="76">
        <v>15</v>
      </c>
      <c r="E20" s="76">
        <v>0.67</v>
      </c>
      <c r="F20" s="76">
        <v>0.8</v>
      </c>
      <c r="G20" s="76">
        <v>0.67</v>
      </c>
      <c r="H20" s="76">
        <v>0.75</v>
      </c>
      <c r="I20" s="77">
        <f t="shared" si="1"/>
        <v>2.89</v>
      </c>
      <c r="J20" s="77">
        <f t="shared" si="0"/>
        <v>0.19266666666666668</v>
      </c>
    </row>
    <row r="21" spans="1:10" x14ac:dyDescent="0.25">
      <c r="A21" s="7">
        <v>4</v>
      </c>
      <c r="B21" s="74" t="s">
        <v>54</v>
      </c>
      <c r="C21" s="76">
        <v>4</v>
      </c>
      <c r="D21" s="76">
        <v>13</v>
      </c>
      <c r="E21" s="76">
        <v>0.67</v>
      </c>
      <c r="F21" s="76">
        <v>0.67</v>
      </c>
      <c r="G21" s="76">
        <v>0.33</v>
      </c>
      <c r="H21" s="78">
        <v>0.75</v>
      </c>
      <c r="I21" s="77">
        <f t="shared" si="1"/>
        <v>2.42</v>
      </c>
      <c r="J21" s="77">
        <f t="shared" si="0"/>
        <v>0.18615384615384614</v>
      </c>
    </row>
    <row r="22" spans="1:10" x14ac:dyDescent="0.25">
      <c r="A22" s="7">
        <v>5</v>
      </c>
      <c r="B22" s="74" t="s">
        <v>63</v>
      </c>
      <c r="C22" s="76">
        <v>5</v>
      </c>
      <c r="D22" s="76">
        <v>12</v>
      </c>
      <c r="E22" s="76">
        <v>0.67</v>
      </c>
      <c r="F22" s="76">
        <v>0.5</v>
      </c>
      <c r="G22" s="76">
        <v>0.33</v>
      </c>
      <c r="H22" s="76">
        <v>0.25</v>
      </c>
      <c r="I22" s="77">
        <f t="shared" si="1"/>
        <v>1.75</v>
      </c>
      <c r="J22" s="77">
        <f t="shared" si="0"/>
        <v>0.14583333333333334</v>
      </c>
    </row>
    <row r="23" spans="1:10" x14ac:dyDescent="0.25">
      <c r="A23" s="7">
        <v>6</v>
      </c>
      <c r="B23" s="74" t="s">
        <v>111</v>
      </c>
      <c r="C23" s="76">
        <v>6</v>
      </c>
      <c r="D23" s="76">
        <v>12</v>
      </c>
      <c r="E23" s="76">
        <v>0.67</v>
      </c>
      <c r="F23" s="76">
        <v>0.5</v>
      </c>
      <c r="G23" s="76">
        <v>0.33</v>
      </c>
      <c r="H23" s="76">
        <v>0</v>
      </c>
      <c r="I23" s="77">
        <f t="shared" si="1"/>
        <v>1.5</v>
      </c>
      <c r="J23" s="77">
        <f t="shared" si="0"/>
        <v>0.125</v>
      </c>
    </row>
    <row r="24" spans="1:10" ht="26.25" x14ac:dyDescent="0.25">
      <c r="A24" s="7">
        <v>7</v>
      </c>
      <c r="B24" s="75" t="s">
        <v>51</v>
      </c>
      <c r="C24" s="76">
        <v>7</v>
      </c>
      <c r="D24" s="76">
        <v>15</v>
      </c>
      <c r="E24" s="76">
        <v>0.67</v>
      </c>
      <c r="F24" s="76">
        <v>0.4</v>
      </c>
      <c r="G24" s="76">
        <v>0.33</v>
      </c>
      <c r="H24" s="76">
        <v>0.25</v>
      </c>
      <c r="I24" s="77">
        <f t="shared" si="1"/>
        <v>1.6500000000000001</v>
      </c>
      <c r="J24" s="77">
        <f t="shared" si="0"/>
        <v>0.11000000000000001</v>
      </c>
    </row>
    <row r="25" spans="1:10" ht="25.5" x14ac:dyDescent="0.25">
      <c r="A25" s="7">
        <v>8</v>
      </c>
      <c r="B25" s="74" t="s">
        <v>53</v>
      </c>
      <c r="C25" s="76">
        <v>8</v>
      </c>
      <c r="D25" s="76">
        <v>14</v>
      </c>
      <c r="E25" s="76">
        <v>0.67</v>
      </c>
      <c r="F25" s="76">
        <v>0.5</v>
      </c>
      <c r="G25" s="78">
        <v>0</v>
      </c>
      <c r="H25" s="76">
        <v>0.25</v>
      </c>
      <c r="I25" s="77">
        <f t="shared" si="1"/>
        <v>1.42</v>
      </c>
      <c r="J25" s="77">
        <f t="shared" si="0"/>
        <v>0.10142857142857142</v>
      </c>
    </row>
    <row r="26" spans="1:10" x14ac:dyDescent="0.25">
      <c r="A26" s="7">
        <v>9</v>
      </c>
      <c r="B26" s="74" t="s">
        <v>65</v>
      </c>
      <c r="C26" s="76">
        <v>9</v>
      </c>
      <c r="D26" s="76">
        <v>12</v>
      </c>
      <c r="E26" s="76">
        <v>0</v>
      </c>
      <c r="F26" s="76">
        <v>0.5</v>
      </c>
      <c r="G26" s="76">
        <v>0.33</v>
      </c>
      <c r="H26" s="76">
        <v>0.25</v>
      </c>
      <c r="I26" s="77">
        <f t="shared" si="1"/>
        <v>1.08</v>
      </c>
      <c r="J26" s="77">
        <f t="shared" si="0"/>
        <v>9.0000000000000011E-2</v>
      </c>
    </row>
    <row r="27" spans="1:10" x14ac:dyDescent="0.25">
      <c r="A27" s="7"/>
      <c r="B27" s="7"/>
      <c r="C27" s="76"/>
      <c r="D27" s="76"/>
      <c r="E27" s="76"/>
      <c r="F27" s="76"/>
      <c r="G27" s="76"/>
      <c r="H27" s="76"/>
      <c r="I27" s="77"/>
      <c r="J27" s="77"/>
    </row>
    <row r="28" spans="1:10" x14ac:dyDescent="0.25">
      <c r="A28" s="7"/>
      <c r="B28" s="12" t="s">
        <v>89</v>
      </c>
      <c r="C28" s="76"/>
      <c r="D28" s="76"/>
      <c r="E28" s="76"/>
      <c r="F28" s="76"/>
      <c r="G28" s="76"/>
      <c r="H28" s="76"/>
      <c r="I28" s="76">
        <f>SUM(I8:I27)</f>
        <v>33.590000000000003</v>
      </c>
      <c r="J28" s="77">
        <f>SUM(J8:J27)</f>
        <v>2.2971453546453544</v>
      </c>
    </row>
  </sheetData>
  <mergeCells count="9">
    <mergeCell ref="B2:H2"/>
    <mergeCell ref="B3:H3"/>
    <mergeCell ref="J5:J6"/>
    <mergeCell ref="B17:H17"/>
    <mergeCell ref="A5:A6"/>
    <mergeCell ref="B5:B6"/>
    <mergeCell ref="C5:C6"/>
    <mergeCell ref="D5:D6"/>
    <mergeCell ref="E5:H5"/>
  </mergeCells>
  <pageMargins left="0.19685039370078741" right="0.19685039370078741" top="0.19685039370078741" bottom="0.19685039370078741" header="0.31496062992125984" footer="0.31496062992125984"/>
  <pageSetup paperSize="9" scale="5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workbookViewId="0">
      <selection activeCell="C1" sqref="C1:Q1"/>
    </sheetView>
  </sheetViews>
  <sheetFormatPr defaultRowHeight="12.75" x14ac:dyDescent="0.2"/>
  <cols>
    <col min="1" max="1" width="5.28515625" style="20" customWidth="1"/>
    <col min="2" max="2" width="43.7109375" style="5" customWidth="1"/>
    <col min="3" max="3" width="18.85546875" style="52" customWidth="1"/>
    <col min="4" max="4" width="8.28515625" style="5" customWidth="1"/>
    <col min="5" max="5" width="9.140625" style="53"/>
    <col min="6" max="6" width="8.5703125" style="5" customWidth="1"/>
    <col min="7" max="7" width="9.140625" style="5"/>
    <col min="8" max="8" width="7.5703125" style="5" customWidth="1"/>
    <col min="9" max="9" width="9.5703125" style="5" customWidth="1"/>
    <col min="10" max="10" width="8.140625" style="5" customWidth="1"/>
    <col min="11" max="11" width="7.5703125" style="5" customWidth="1"/>
    <col min="12" max="12" width="9.140625" style="5"/>
    <col min="13" max="13" width="9.42578125" style="5" customWidth="1"/>
    <col min="14" max="14" width="9.140625" style="5"/>
    <col min="15" max="15" width="8" style="5" customWidth="1"/>
    <col min="16" max="16" width="7.28515625" style="5" customWidth="1"/>
    <col min="17" max="17" width="7.85546875" style="5" customWidth="1"/>
    <col min="18" max="18" width="7.28515625" style="5" customWidth="1"/>
    <col min="19" max="19" width="8" style="5" customWidth="1"/>
    <col min="20" max="20" width="7.5703125" style="5" customWidth="1"/>
    <col min="21" max="16384" width="9.140625" style="5"/>
  </cols>
  <sheetData>
    <row r="1" spans="1:20" ht="18.75" x14ac:dyDescent="0.3">
      <c r="C1" s="21" t="s">
        <v>90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20" ht="18.75" x14ac:dyDescent="0.3">
      <c r="C2" s="68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s="23" customFormat="1" x14ac:dyDescent="0.25">
      <c r="A3" s="22" t="s">
        <v>0</v>
      </c>
      <c r="B3" s="22" t="s">
        <v>1</v>
      </c>
      <c r="C3" s="22" t="s">
        <v>2</v>
      </c>
      <c r="D3" s="58" t="s">
        <v>91</v>
      </c>
      <c r="E3" s="58"/>
      <c r="F3" s="58"/>
      <c r="G3" s="58"/>
      <c r="H3" s="58" t="s">
        <v>92</v>
      </c>
      <c r="I3" s="58"/>
      <c r="J3" s="58"/>
      <c r="K3" s="58"/>
      <c r="L3" s="59" t="s">
        <v>93</v>
      </c>
      <c r="M3" s="60"/>
      <c r="N3" s="60"/>
      <c r="O3" s="60"/>
      <c r="P3" s="60"/>
      <c r="Q3" s="60"/>
      <c r="R3" s="60"/>
      <c r="S3" s="60"/>
      <c r="T3" s="61"/>
    </row>
    <row r="4" spans="1:20" s="25" customFormat="1" ht="112.5" x14ac:dyDescent="0.25">
      <c r="A4" s="24"/>
      <c r="B4" s="24"/>
      <c r="C4" s="24"/>
      <c r="D4" s="62" t="s">
        <v>57</v>
      </c>
      <c r="E4" s="62" t="s">
        <v>58</v>
      </c>
      <c r="F4" s="62" t="s">
        <v>59</v>
      </c>
      <c r="G4" s="62" t="s">
        <v>60</v>
      </c>
      <c r="H4" s="62" t="s">
        <v>61</v>
      </c>
      <c r="I4" s="62" t="s">
        <v>64</v>
      </c>
      <c r="J4" s="62" t="s">
        <v>66</v>
      </c>
      <c r="K4" s="62" t="s">
        <v>79</v>
      </c>
      <c r="L4" s="62" t="s">
        <v>53</v>
      </c>
      <c r="M4" s="62" t="s">
        <v>55</v>
      </c>
      <c r="N4" s="63" t="s">
        <v>51</v>
      </c>
      <c r="O4" s="62" t="s">
        <v>62</v>
      </c>
      <c r="P4" s="62" t="s">
        <v>63</v>
      </c>
      <c r="Q4" s="62" t="s">
        <v>65</v>
      </c>
      <c r="R4" s="62" t="s">
        <v>56</v>
      </c>
      <c r="S4" s="62" t="s">
        <v>52</v>
      </c>
      <c r="T4" s="62" t="s">
        <v>54</v>
      </c>
    </row>
    <row r="5" spans="1:20" s="25" customFormat="1" x14ac:dyDescent="0.25">
      <c r="A5" s="26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10</v>
      </c>
      <c r="J5" s="26">
        <v>12</v>
      </c>
      <c r="K5" s="26">
        <v>13</v>
      </c>
      <c r="L5" s="26">
        <v>14</v>
      </c>
      <c r="M5" s="26">
        <v>17</v>
      </c>
      <c r="N5" s="26">
        <v>19</v>
      </c>
      <c r="O5" s="26">
        <v>20</v>
      </c>
      <c r="P5" s="26">
        <v>21</v>
      </c>
      <c r="Q5" s="26">
        <v>23</v>
      </c>
      <c r="R5" s="26">
        <v>24</v>
      </c>
      <c r="S5" s="26">
        <v>25</v>
      </c>
      <c r="T5" s="26">
        <v>26</v>
      </c>
    </row>
    <row r="6" spans="1:20" ht="15.75" x14ac:dyDescent="0.25">
      <c r="A6" s="27"/>
      <c r="B6" s="28" t="s">
        <v>16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30"/>
      <c r="T6" s="30"/>
    </row>
    <row r="7" spans="1:20" s="23" customFormat="1" ht="38.25" x14ac:dyDescent="0.25">
      <c r="A7" s="27" t="s">
        <v>3</v>
      </c>
      <c r="B7" s="31" t="s">
        <v>67</v>
      </c>
      <c r="C7" s="26"/>
      <c r="D7" s="2">
        <v>1</v>
      </c>
      <c r="E7" s="2">
        <v>1</v>
      </c>
      <c r="F7" s="2">
        <v>1</v>
      </c>
      <c r="G7" s="2">
        <v>0</v>
      </c>
      <c r="H7" s="2">
        <v>1</v>
      </c>
      <c r="I7" s="2">
        <v>1</v>
      </c>
      <c r="J7" s="2">
        <v>1</v>
      </c>
      <c r="K7" s="2" t="s">
        <v>70</v>
      </c>
      <c r="L7" s="3">
        <v>1</v>
      </c>
      <c r="M7" s="2">
        <v>1</v>
      </c>
      <c r="N7" s="2">
        <v>1</v>
      </c>
      <c r="O7" s="2">
        <v>1</v>
      </c>
      <c r="P7" s="2">
        <v>1</v>
      </c>
      <c r="Q7" s="2" t="s">
        <v>70</v>
      </c>
      <c r="R7" s="2">
        <v>1</v>
      </c>
      <c r="S7" s="2">
        <v>1</v>
      </c>
      <c r="T7" s="2">
        <v>1</v>
      </c>
    </row>
    <row r="8" spans="1:20" ht="140.25" x14ac:dyDescent="0.2">
      <c r="A8" s="32" t="s">
        <v>4</v>
      </c>
      <c r="B8" s="33" t="s">
        <v>5</v>
      </c>
      <c r="C8" s="1" t="s">
        <v>69</v>
      </c>
      <c r="D8" s="2">
        <v>1</v>
      </c>
      <c r="E8" s="2">
        <v>1</v>
      </c>
      <c r="F8" s="2">
        <v>1</v>
      </c>
      <c r="G8" s="2">
        <v>0</v>
      </c>
      <c r="H8" s="2">
        <v>1</v>
      </c>
      <c r="I8" s="2">
        <v>1</v>
      </c>
      <c r="J8" s="2">
        <v>1</v>
      </c>
      <c r="K8" s="2">
        <v>0</v>
      </c>
      <c r="L8" s="3">
        <v>1</v>
      </c>
      <c r="M8" s="2">
        <v>1</v>
      </c>
      <c r="N8" s="2">
        <v>1</v>
      </c>
      <c r="O8" s="2">
        <v>1</v>
      </c>
      <c r="P8" s="2">
        <v>1</v>
      </c>
      <c r="Q8" s="2" t="s">
        <v>70</v>
      </c>
      <c r="R8" s="2">
        <v>1</v>
      </c>
      <c r="S8" s="2">
        <v>1</v>
      </c>
      <c r="T8" s="2">
        <v>1</v>
      </c>
    </row>
    <row r="9" spans="1:20" ht="216.75" x14ac:dyDescent="0.2">
      <c r="A9" s="27" t="s">
        <v>6</v>
      </c>
      <c r="B9" s="33" t="s">
        <v>7</v>
      </c>
      <c r="C9" s="26" t="s">
        <v>8</v>
      </c>
      <c r="D9" s="2">
        <v>0</v>
      </c>
      <c r="E9" s="2">
        <v>0</v>
      </c>
      <c r="F9" s="2">
        <v>0</v>
      </c>
      <c r="G9" s="2">
        <v>0</v>
      </c>
      <c r="H9" s="2" t="s">
        <v>70</v>
      </c>
      <c r="I9" s="2" t="s">
        <v>70</v>
      </c>
      <c r="J9" s="2" t="s">
        <v>70</v>
      </c>
      <c r="K9" s="2">
        <v>0</v>
      </c>
      <c r="L9" s="3" t="s">
        <v>70</v>
      </c>
      <c r="M9" s="2" t="s">
        <v>70</v>
      </c>
      <c r="N9" s="2" t="s">
        <v>70</v>
      </c>
      <c r="O9" s="2" t="s">
        <v>70</v>
      </c>
      <c r="P9" s="2" t="s">
        <v>70</v>
      </c>
      <c r="Q9" s="2" t="s">
        <v>70</v>
      </c>
      <c r="R9" s="2" t="s">
        <v>70</v>
      </c>
      <c r="S9" s="2" t="s">
        <v>70</v>
      </c>
      <c r="T9" s="2" t="s">
        <v>70</v>
      </c>
    </row>
    <row r="10" spans="1:20" ht="102" x14ac:dyDescent="0.2">
      <c r="A10" s="27" t="s">
        <v>9</v>
      </c>
      <c r="B10" s="33" t="s">
        <v>10</v>
      </c>
      <c r="C10" s="1" t="s">
        <v>68</v>
      </c>
      <c r="D10" s="2">
        <v>0</v>
      </c>
      <c r="E10" s="2">
        <v>0</v>
      </c>
      <c r="F10" s="2">
        <v>1</v>
      </c>
      <c r="G10" s="2">
        <v>0</v>
      </c>
      <c r="H10" s="2" t="s">
        <v>70</v>
      </c>
      <c r="I10" s="2" t="s">
        <v>70</v>
      </c>
      <c r="J10" s="2" t="s">
        <v>70</v>
      </c>
      <c r="K10" s="2">
        <v>1</v>
      </c>
      <c r="L10" s="3" t="s">
        <v>70</v>
      </c>
      <c r="M10" s="2" t="s">
        <v>70</v>
      </c>
      <c r="N10" s="2" t="s">
        <v>70</v>
      </c>
      <c r="O10" s="2" t="s">
        <v>70</v>
      </c>
      <c r="P10" s="2" t="s">
        <v>70</v>
      </c>
      <c r="Q10" s="2" t="s">
        <v>70</v>
      </c>
      <c r="R10" s="2" t="s">
        <v>70</v>
      </c>
      <c r="S10" s="64" t="s">
        <v>70</v>
      </c>
      <c r="T10" s="2" t="s">
        <v>70</v>
      </c>
    </row>
    <row r="11" spans="1:20" ht="63.75" x14ac:dyDescent="0.2">
      <c r="A11" s="27" t="s">
        <v>11</v>
      </c>
      <c r="B11" s="33" t="s">
        <v>12</v>
      </c>
      <c r="C11" s="1" t="s">
        <v>94</v>
      </c>
      <c r="D11" s="2">
        <v>1</v>
      </c>
      <c r="E11" s="2">
        <v>1</v>
      </c>
      <c r="F11" s="2">
        <v>1</v>
      </c>
      <c r="G11" s="2">
        <v>1</v>
      </c>
      <c r="H11" s="2" t="s">
        <v>70</v>
      </c>
      <c r="I11" s="2" t="s">
        <v>70</v>
      </c>
      <c r="J11" s="2" t="s">
        <v>70</v>
      </c>
      <c r="K11" s="2">
        <v>1</v>
      </c>
      <c r="L11" s="3" t="s">
        <v>70</v>
      </c>
      <c r="M11" s="2" t="s">
        <v>70</v>
      </c>
      <c r="N11" s="2" t="s">
        <v>70</v>
      </c>
      <c r="O11" s="2" t="s">
        <v>70</v>
      </c>
      <c r="P11" s="2" t="s">
        <v>70</v>
      </c>
      <c r="Q11" s="2" t="s">
        <v>70</v>
      </c>
      <c r="R11" s="2" t="s">
        <v>70</v>
      </c>
      <c r="S11" s="2" t="s">
        <v>70</v>
      </c>
      <c r="T11" s="2" t="s">
        <v>70</v>
      </c>
    </row>
    <row r="12" spans="1:20" ht="114.75" x14ac:dyDescent="0.2">
      <c r="A12" s="27" t="s">
        <v>13</v>
      </c>
      <c r="B12" s="31" t="s">
        <v>14</v>
      </c>
      <c r="C12" s="1" t="s">
        <v>95</v>
      </c>
      <c r="D12" s="2">
        <v>1</v>
      </c>
      <c r="E12" s="2">
        <v>1</v>
      </c>
      <c r="F12" s="2">
        <v>0</v>
      </c>
      <c r="G12" s="2">
        <v>0</v>
      </c>
      <c r="H12" s="2" t="s">
        <v>70</v>
      </c>
      <c r="I12" s="2" t="s">
        <v>70</v>
      </c>
      <c r="J12" s="2" t="s">
        <v>70</v>
      </c>
      <c r="K12" s="2">
        <v>1</v>
      </c>
      <c r="L12" s="3" t="s">
        <v>70</v>
      </c>
      <c r="M12" s="2" t="s">
        <v>70</v>
      </c>
      <c r="N12" s="2">
        <v>0</v>
      </c>
      <c r="O12" s="2" t="s">
        <v>70</v>
      </c>
      <c r="P12" s="2" t="s">
        <v>70</v>
      </c>
      <c r="Q12" s="2" t="s">
        <v>70</v>
      </c>
      <c r="R12" s="2"/>
      <c r="S12" s="2">
        <v>0</v>
      </c>
      <c r="T12" s="2" t="s">
        <v>70</v>
      </c>
    </row>
    <row r="13" spans="1:20" s="36" customFormat="1" x14ac:dyDescent="0.2">
      <c r="A13" s="27"/>
      <c r="B13" s="34" t="s">
        <v>77</v>
      </c>
      <c r="C13" s="35"/>
      <c r="D13" s="27">
        <f t="shared" ref="D13:K13" si="0">SUM(D7:D12)</f>
        <v>4</v>
      </c>
      <c r="E13" s="27">
        <f t="shared" si="0"/>
        <v>4</v>
      </c>
      <c r="F13" s="27">
        <f t="shared" si="0"/>
        <v>4</v>
      </c>
      <c r="G13" s="27">
        <f t="shared" si="0"/>
        <v>1</v>
      </c>
      <c r="H13" s="27">
        <f t="shared" si="0"/>
        <v>2</v>
      </c>
      <c r="I13" s="27">
        <f t="shared" si="0"/>
        <v>2</v>
      </c>
      <c r="J13" s="27">
        <f t="shared" si="0"/>
        <v>2</v>
      </c>
      <c r="K13" s="27">
        <f t="shared" si="0"/>
        <v>3</v>
      </c>
      <c r="L13" s="27">
        <f t="shared" ref="L13:Q13" si="1">SUM(L7:L12)</f>
        <v>2</v>
      </c>
      <c r="M13" s="27">
        <f t="shared" si="1"/>
        <v>2</v>
      </c>
      <c r="N13" s="27">
        <f t="shared" si="1"/>
        <v>2</v>
      </c>
      <c r="O13" s="27">
        <f t="shared" si="1"/>
        <v>2</v>
      </c>
      <c r="P13" s="27">
        <f>SUM(P7:P12)</f>
        <v>2</v>
      </c>
      <c r="Q13" s="27">
        <f t="shared" si="1"/>
        <v>0</v>
      </c>
      <c r="R13" s="27">
        <f>SUM(R7:R12)</f>
        <v>2</v>
      </c>
      <c r="S13" s="27">
        <f>SUM(S7:S12)</f>
        <v>2</v>
      </c>
      <c r="T13" s="27">
        <f>SUM(T7:T12)</f>
        <v>2</v>
      </c>
    </row>
    <row r="14" spans="1:20" s="36" customFormat="1" ht="25.5" x14ac:dyDescent="0.2">
      <c r="A14" s="27"/>
      <c r="B14" s="34" t="s">
        <v>85</v>
      </c>
      <c r="C14" s="35"/>
      <c r="D14" s="54">
        <f>(D13/6)</f>
        <v>0.66666666666666663</v>
      </c>
      <c r="E14" s="54">
        <f>(E13/6)</f>
        <v>0.66666666666666663</v>
      </c>
      <c r="F14" s="54">
        <f>(F13/6)</f>
        <v>0.66666666666666663</v>
      </c>
      <c r="G14" s="54">
        <f>(G13/6)</f>
        <v>0.16666666666666666</v>
      </c>
      <c r="H14" s="54">
        <f>(H13/3)</f>
        <v>0.66666666666666663</v>
      </c>
      <c r="I14" s="54">
        <f>(I13/3)</f>
        <v>0.66666666666666663</v>
      </c>
      <c r="J14" s="54">
        <f>(J13/3)</f>
        <v>0.66666666666666663</v>
      </c>
      <c r="K14" s="54">
        <f>(K13/5)</f>
        <v>0.6</v>
      </c>
      <c r="L14" s="54">
        <f>(L13/3)</f>
        <v>0.66666666666666663</v>
      </c>
      <c r="M14" s="54">
        <f>(M13/3)</f>
        <v>0.66666666666666663</v>
      </c>
      <c r="N14" s="54">
        <f>(N13/3)</f>
        <v>0.66666666666666663</v>
      </c>
      <c r="O14" s="54">
        <f>(O13/3)</f>
        <v>0.66666666666666663</v>
      </c>
      <c r="P14" s="54">
        <f>(P13/3)</f>
        <v>0.66666666666666663</v>
      </c>
      <c r="Q14" s="54">
        <f t="shared" ref="Q14" si="2">(Q13/3)*10</f>
        <v>0</v>
      </c>
      <c r="R14" s="54">
        <f>(R13/3)</f>
        <v>0.66666666666666663</v>
      </c>
      <c r="S14" s="54">
        <f>(S13/3)</f>
        <v>0.66666666666666663</v>
      </c>
      <c r="T14" s="54">
        <f>(T13/3)</f>
        <v>0.66666666666666663</v>
      </c>
    </row>
    <row r="15" spans="1:20" ht="15.75" x14ac:dyDescent="0.25">
      <c r="A15" s="27"/>
      <c r="B15" s="28" t="s">
        <v>15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30"/>
      <c r="S15" s="65"/>
      <c r="T15" s="30"/>
    </row>
    <row r="16" spans="1:20" ht="38.25" x14ac:dyDescent="0.2">
      <c r="A16" s="27" t="s">
        <v>17</v>
      </c>
      <c r="B16" s="33" t="s">
        <v>18</v>
      </c>
      <c r="C16" s="1" t="s">
        <v>86</v>
      </c>
      <c r="D16" s="2">
        <v>1</v>
      </c>
      <c r="E16" s="2">
        <v>1</v>
      </c>
      <c r="F16" s="2">
        <v>0</v>
      </c>
      <c r="G16" s="2">
        <v>1</v>
      </c>
      <c r="H16" s="2" t="s">
        <v>70</v>
      </c>
      <c r="I16" s="2" t="s">
        <v>70</v>
      </c>
      <c r="J16" s="2" t="s">
        <v>70</v>
      </c>
      <c r="K16" s="2">
        <v>1</v>
      </c>
      <c r="L16" s="3">
        <v>0</v>
      </c>
      <c r="M16" s="2" t="s">
        <v>70</v>
      </c>
      <c r="N16" s="2">
        <v>0</v>
      </c>
      <c r="O16" s="2" t="s">
        <v>70</v>
      </c>
      <c r="P16" s="2" t="s">
        <v>70</v>
      </c>
      <c r="Q16" s="2">
        <v>0</v>
      </c>
      <c r="R16" s="2" t="s">
        <v>70</v>
      </c>
      <c r="S16" s="2">
        <v>1</v>
      </c>
      <c r="T16" s="2" t="s">
        <v>70</v>
      </c>
    </row>
    <row r="17" spans="1:20" ht="165.75" x14ac:dyDescent="0.2">
      <c r="A17" s="27" t="s">
        <v>19</v>
      </c>
      <c r="B17" s="33" t="s">
        <v>20</v>
      </c>
      <c r="C17" s="1" t="s">
        <v>86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0</v>
      </c>
      <c r="L17" s="3">
        <v>1</v>
      </c>
      <c r="M17" s="2">
        <v>1</v>
      </c>
      <c r="N17" s="2">
        <v>1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2">
        <v>1</v>
      </c>
    </row>
    <row r="18" spans="1:20" ht="140.25" x14ac:dyDescent="0.2">
      <c r="A18" s="27" t="s">
        <v>21</v>
      </c>
      <c r="B18" s="33" t="s">
        <v>22</v>
      </c>
      <c r="C18" s="1" t="s">
        <v>86</v>
      </c>
      <c r="D18" s="2">
        <v>1</v>
      </c>
      <c r="E18" s="2">
        <v>1</v>
      </c>
      <c r="F18" s="2">
        <v>1</v>
      </c>
      <c r="G18" s="2">
        <v>1</v>
      </c>
      <c r="H18" s="2" t="s">
        <v>70</v>
      </c>
      <c r="I18" s="2" t="s">
        <v>70</v>
      </c>
      <c r="J18" s="2" t="s">
        <v>70</v>
      </c>
      <c r="K18" s="2">
        <v>1</v>
      </c>
      <c r="L18" s="3" t="s">
        <v>70</v>
      </c>
      <c r="M18" s="2" t="s">
        <v>70</v>
      </c>
      <c r="N18" s="2" t="s">
        <v>70</v>
      </c>
      <c r="O18" s="2" t="s">
        <v>70</v>
      </c>
      <c r="P18" s="2" t="s">
        <v>70</v>
      </c>
      <c r="Q18" s="2" t="s">
        <v>70</v>
      </c>
      <c r="R18" s="2" t="s">
        <v>70</v>
      </c>
      <c r="S18" s="2" t="s">
        <v>70</v>
      </c>
      <c r="T18" s="2" t="s">
        <v>70</v>
      </c>
    </row>
    <row r="19" spans="1:20" ht="114.75" x14ac:dyDescent="0.2">
      <c r="A19" s="27" t="s">
        <v>23</v>
      </c>
      <c r="B19" s="33" t="s">
        <v>25</v>
      </c>
      <c r="C19" s="1" t="s">
        <v>86</v>
      </c>
      <c r="D19" s="2">
        <v>1</v>
      </c>
      <c r="E19" s="2">
        <v>0</v>
      </c>
      <c r="F19" s="2">
        <v>0</v>
      </c>
      <c r="G19" s="2">
        <v>0</v>
      </c>
      <c r="H19" s="2" t="s">
        <v>70</v>
      </c>
      <c r="I19" s="2" t="s">
        <v>70</v>
      </c>
      <c r="J19" s="2" t="s">
        <v>70</v>
      </c>
      <c r="K19" s="2">
        <v>1</v>
      </c>
      <c r="L19" s="3">
        <v>0</v>
      </c>
      <c r="M19" s="2" t="s">
        <v>70</v>
      </c>
      <c r="N19" s="2">
        <v>0</v>
      </c>
      <c r="O19" s="2" t="s">
        <v>70</v>
      </c>
      <c r="P19" s="2" t="s">
        <v>70</v>
      </c>
      <c r="Q19" s="2" t="s">
        <v>70</v>
      </c>
      <c r="R19" s="2" t="s">
        <v>70</v>
      </c>
      <c r="S19" s="2">
        <v>0</v>
      </c>
      <c r="T19" s="2">
        <v>0</v>
      </c>
    </row>
    <row r="20" spans="1:20" ht="38.25" x14ac:dyDescent="0.2">
      <c r="A20" s="27" t="s">
        <v>24</v>
      </c>
      <c r="B20" s="4" t="s">
        <v>26</v>
      </c>
      <c r="C20" s="1" t="s">
        <v>73</v>
      </c>
      <c r="D20" s="2">
        <v>0</v>
      </c>
      <c r="E20" s="2">
        <v>0</v>
      </c>
      <c r="F20" s="2">
        <v>0</v>
      </c>
      <c r="G20" s="2">
        <v>1</v>
      </c>
      <c r="H20" s="2">
        <v>0</v>
      </c>
      <c r="I20" s="2">
        <v>0</v>
      </c>
      <c r="J20" s="2">
        <v>1</v>
      </c>
      <c r="K20" s="2">
        <v>0</v>
      </c>
      <c r="L20" s="3">
        <v>1</v>
      </c>
      <c r="M20" s="2">
        <v>1</v>
      </c>
      <c r="N20" s="2">
        <v>1</v>
      </c>
      <c r="O20" s="2">
        <v>0</v>
      </c>
      <c r="P20" s="2">
        <v>0</v>
      </c>
      <c r="Q20" s="2" t="s">
        <v>70</v>
      </c>
      <c r="R20" s="2">
        <v>0</v>
      </c>
      <c r="S20" s="2">
        <v>1</v>
      </c>
      <c r="T20" s="2">
        <v>1</v>
      </c>
    </row>
    <row r="21" spans="1:20" ht="140.25" x14ac:dyDescent="0.2">
      <c r="A21" s="27" t="s">
        <v>27</v>
      </c>
      <c r="B21" s="33" t="s">
        <v>28</v>
      </c>
      <c r="C21" s="1" t="s">
        <v>88</v>
      </c>
      <c r="D21" s="2">
        <v>1</v>
      </c>
      <c r="E21" s="2">
        <v>1</v>
      </c>
      <c r="F21" s="2">
        <v>1</v>
      </c>
      <c r="G21" s="2">
        <v>1</v>
      </c>
      <c r="H21" s="2" t="s">
        <v>70</v>
      </c>
      <c r="I21" s="2" t="s">
        <v>70</v>
      </c>
      <c r="J21" s="2" t="s">
        <v>70</v>
      </c>
      <c r="K21" s="2">
        <v>0</v>
      </c>
      <c r="L21" s="3" t="s">
        <v>70</v>
      </c>
      <c r="M21" s="2" t="s">
        <v>70</v>
      </c>
      <c r="N21" s="2" t="s">
        <v>70</v>
      </c>
      <c r="O21" s="2" t="s">
        <v>70</v>
      </c>
      <c r="P21" s="2" t="s">
        <v>70</v>
      </c>
      <c r="Q21" s="2" t="s">
        <v>70</v>
      </c>
      <c r="R21" s="2" t="s">
        <v>70</v>
      </c>
      <c r="S21" s="2" t="s">
        <v>70</v>
      </c>
      <c r="T21" s="2" t="s">
        <v>70</v>
      </c>
    </row>
    <row r="22" spans="1:20" ht="51" x14ac:dyDescent="0.2">
      <c r="A22" s="27" t="s">
        <v>29</v>
      </c>
      <c r="B22" s="33" t="s">
        <v>30</v>
      </c>
      <c r="C22" s="1" t="s">
        <v>87</v>
      </c>
      <c r="D22" s="2">
        <v>1</v>
      </c>
      <c r="E22" s="2">
        <v>1</v>
      </c>
      <c r="F22" s="2">
        <v>1</v>
      </c>
      <c r="G22" s="2">
        <v>0</v>
      </c>
      <c r="H22" s="2" t="s">
        <v>70</v>
      </c>
      <c r="I22" s="2" t="s">
        <v>70</v>
      </c>
      <c r="J22" s="2" t="s">
        <v>70</v>
      </c>
      <c r="K22" s="2">
        <v>1</v>
      </c>
      <c r="L22" s="3" t="s">
        <v>70</v>
      </c>
      <c r="M22" s="2" t="s">
        <v>70</v>
      </c>
      <c r="N22" s="2" t="s">
        <v>70</v>
      </c>
      <c r="O22" s="2" t="s">
        <v>70</v>
      </c>
      <c r="P22" s="2" t="s">
        <v>70</v>
      </c>
      <c r="Q22" s="2" t="s">
        <v>70</v>
      </c>
      <c r="R22" s="2" t="s">
        <v>70</v>
      </c>
      <c r="S22" s="2" t="s">
        <v>70</v>
      </c>
      <c r="T22" s="2" t="s">
        <v>70</v>
      </c>
    </row>
    <row r="23" spans="1:20" ht="51" x14ac:dyDescent="0.2">
      <c r="A23" s="27" t="s">
        <v>31</v>
      </c>
      <c r="B23" s="33" t="s">
        <v>32</v>
      </c>
      <c r="C23" s="1" t="s">
        <v>75</v>
      </c>
      <c r="D23" s="2">
        <v>1</v>
      </c>
      <c r="E23" s="2">
        <v>0</v>
      </c>
      <c r="F23" s="2">
        <v>0</v>
      </c>
      <c r="G23" s="2">
        <v>1</v>
      </c>
      <c r="H23" s="2" t="s">
        <v>70</v>
      </c>
      <c r="I23" s="2" t="s">
        <v>70</v>
      </c>
      <c r="J23" s="2" t="s">
        <v>70</v>
      </c>
      <c r="K23" s="2">
        <v>0</v>
      </c>
      <c r="L23" s="3">
        <v>0</v>
      </c>
      <c r="M23" s="2" t="s">
        <v>70</v>
      </c>
      <c r="N23" s="2">
        <v>0</v>
      </c>
      <c r="O23" s="2" t="s">
        <v>70</v>
      </c>
      <c r="P23" s="2" t="s">
        <v>70</v>
      </c>
      <c r="Q23" s="2" t="s">
        <v>70</v>
      </c>
      <c r="R23" s="2">
        <v>0</v>
      </c>
      <c r="S23" s="2">
        <v>1</v>
      </c>
      <c r="T23" s="2" t="s">
        <v>70</v>
      </c>
    </row>
    <row r="24" spans="1:20" s="40" customFormat="1" ht="19.5" customHeight="1" x14ac:dyDescent="0.25">
      <c r="A24" s="37"/>
      <c r="B24" s="38" t="s">
        <v>77</v>
      </c>
      <c r="C24" s="39"/>
      <c r="D24" s="37">
        <f t="shared" ref="D24:Q24" si="3">SUM(D16:D23)</f>
        <v>7</v>
      </c>
      <c r="E24" s="37">
        <f t="shared" si="3"/>
        <v>5</v>
      </c>
      <c r="F24" s="37">
        <f t="shared" si="3"/>
        <v>4</v>
      </c>
      <c r="G24" s="37">
        <f t="shared" si="3"/>
        <v>6</v>
      </c>
      <c r="H24" s="37">
        <f t="shared" si="3"/>
        <v>1</v>
      </c>
      <c r="I24" s="37">
        <f t="shared" si="3"/>
        <v>1</v>
      </c>
      <c r="J24" s="37">
        <f t="shared" si="3"/>
        <v>2</v>
      </c>
      <c r="K24" s="37">
        <f t="shared" si="3"/>
        <v>4</v>
      </c>
      <c r="L24" s="37">
        <f t="shared" si="3"/>
        <v>2</v>
      </c>
      <c r="M24" s="37">
        <f t="shared" si="3"/>
        <v>2</v>
      </c>
      <c r="N24" s="37">
        <f t="shared" si="3"/>
        <v>2</v>
      </c>
      <c r="O24" s="37">
        <f t="shared" si="3"/>
        <v>1</v>
      </c>
      <c r="P24" s="37">
        <f>SUM(P16:P23)</f>
        <v>1</v>
      </c>
      <c r="Q24" s="37">
        <f t="shared" si="3"/>
        <v>1</v>
      </c>
      <c r="R24" s="37">
        <f>SUM(R16:R23)</f>
        <v>1</v>
      </c>
      <c r="S24" s="37">
        <f>SUM(S16:S23)</f>
        <v>4</v>
      </c>
      <c r="T24" s="37">
        <f>SUM(T16:T23)</f>
        <v>2</v>
      </c>
    </row>
    <row r="25" spans="1:20" s="36" customFormat="1" ht="30" customHeight="1" x14ac:dyDescent="0.2">
      <c r="A25" s="27"/>
      <c r="B25" s="34" t="s">
        <v>80</v>
      </c>
      <c r="C25" s="35"/>
      <c r="D25" s="54">
        <f>(D24/8)</f>
        <v>0.875</v>
      </c>
      <c r="E25" s="54">
        <f t="shared" ref="E25:G25" si="4">(E24/8)</f>
        <v>0.625</v>
      </c>
      <c r="F25" s="54">
        <f t="shared" si="4"/>
        <v>0.5</v>
      </c>
      <c r="G25" s="54">
        <f t="shared" si="4"/>
        <v>0.75</v>
      </c>
      <c r="H25" s="54">
        <f>(H24/2)</f>
        <v>0.5</v>
      </c>
      <c r="I25" s="54">
        <f t="shared" ref="I25:J25" si="5">(I24/2)</f>
        <v>0.5</v>
      </c>
      <c r="J25" s="54">
        <f t="shared" si="5"/>
        <v>1</v>
      </c>
      <c r="K25" s="54">
        <f>(K24/8)</f>
        <v>0.5</v>
      </c>
      <c r="L25" s="54">
        <f>(L24/4)</f>
        <v>0.5</v>
      </c>
      <c r="M25" s="54">
        <f>(M24/2)</f>
        <v>1</v>
      </c>
      <c r="N25" s="54">
        <f>(N24/5)</f>
        <v>0.4</v>
      </c>
      <c r="O25" s="54">
        <f>(O24/2)</f>
        <v>0.5</v>
      </c>
      <c r="P25" s="54">
        <f>(P24/2)</f>
        <v>0.5</v>
      </c>
      <c r="Q25" s="54">
        <f>(Q24/2)</f>
        <v>0.5</v>
      </c>
      <c r="R25" s="54">
        <f>(R24/3)</f>
        <v>0.33333333333333331</v>
      </c>
      <c r="S25" s="54">
        <f>(S24/5)</f>
        <v>0.8</v>
      </c>
      <c r="T25" s="54">
        <f>(T24/3)</f>
        <v>0.66666666666666663</v>
      </c>
    </row>
    <row r="26" spans="1:20" ht="15" customHeight="1" x14ac:dyDescent="0.25">
      <c r="A26" s="27"/>
      <c r="B26" s="28" t="s">
        <v>33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30"/>
    </row>
    <row r="27" spans="1:20" ht="153" x14ac:dyDescent="0.2">
      <c r="A27" s="27" t="s">
        <v>34</v>
      </c>
      <c r="B27" s="33" t="s">
        <v>35</v>
      </c>
      <c r="C27" s="26" t="s">
        <v>96</v>
      </c>
      <c r="D27" s="2">
        <v>1</v>
      </c>
      <c r="E27" s="2">
        <v>0</v>
      </c>
      <c r="F27" s="2" t="s">
        <v>74</v>
      </c>
      <c r="G27" s="2">
        <v>1</v>
      </c>
      <c r="H27" s="2">
        <v>1</v>
      </c>
      <c r="I27" s="2">
        <v>1</v>
      </c>
      <c r="J27" s="2">
        <v>1</v>
      </c>
      <c r="K27" s="2">
        <v>0</v>
      </c>
      <c r="L27" s="3">
        <v>0</v>
      </c>
      <c r="M27" s="2" t="s">
        <v>70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2">
        <v>0</v>
      </c>
    </row>
    <row r="28" spans="1:20" ht="178.5" x14ac:dyDescent="0.2">
      <c r="A28" s="27" t="s">
        <v>36</v>
      </c>
      <c r="B28" s="33" t="s">
        <v>37</v>
      </c>
      <c r="C28" s="26" t="s">
        <v>96</v>
      </c>
      <c r="D28" s="2">
        <v>1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3">
        <v>0</v>
      </c>
      <c r="M28" s="2" t="s">
        <v>70</v>
      </c>
      <c r="N28" s="2">
        <v>0</v>
      </c>
      <c r="O28" s="2">
        <v>0</v>
      </c>
      <c r="P28" s="2">
        <v>0</v>
      </c>
      <c r="Q28" s="2"/>
      <c r="R28" s="2">
        <v>0</v>
      </c>
      <c r="S28" s="2">
        <v>0</v>
      </c>
      <c r="T28" s="2">
        <v>0</v>
      </c>
    </row>
    <row r="29" spans="1:20" ht="51" x14ac:dyDescent="0.2">
      <c r="A29" s="27" t="s">
        <v>38</v>
      </c>
      <c r="B29" s="33" t="s">
        <v>39</v>
      </c>
      <c r="C29" s="1" t="s">
        <v>97</v>
      </c>
      <c r="D29" s="2">
        <v>1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1</v>
      </c>
      <c r="L29" s="3">
        <v>0</v>
      </c>
      <c r="M29" s="2">
        <v>1</v>
      </c>
      <c r="N29" s="2">
        <v>0</v>
      </c>
      <c r="O29" s="2">
        <v>0</v>
      </c>
      <c r="P29" s="2">
        <v>0</v>
      </c>
      <c r="Q29" s="2"/>
      <c r="R29" s="2">
        <v>1</v>
      </c>
      <c r="S29" s="2">
        <v>1</v>
      </c>
      <c r="T29" s="2">
        <v>1</v>
      </c>
    </row>
    <row r="30" spans="1:20" s="40" customFormat="1" ht="13.5" x14ac:dyDescent="0.25">
      <c r="A30" s="37"/>
      <c r="B30" s="38" t="s">
        <v>77</v>
      </c>
      <c r="C30" s="39"/>
      <c r="D30" s="37">
        <f t="shared" ref="D30:Q30" si="6">SUM(D27:D29)</f>
        <v>3</v>
      </c>
      <c r="E30" s="37">
        <f t="shared" si="6"/>
        <v>0</v>
      </c>
      <c r="F30" s="37">
        <f t="shared" si="6"/>
        <v>0</v>
      </c>
      <c r="G30" s="37">
        <f t="shared" si="6"/>
        <v>1</v>
      </c>
      <c r="H30" s="37">
        <f t="shared" si="6"/>
        <v>1</v>
      </c>
      <c r="I30" s="37">
        <f t="shared" si="6"/>
        <v>1</v>
      </c>
      <c r="J30" s="37">
        <f t="shared" si="6"/>
        <v>1</v>
      </c>
      <c r="K30" s="37">
        <f t="shared" si="6"/>
        <v>1</v>
      </c>
      <c r="L30" s="55">
        <f t="shared" si="6"/>
        <v>0</v>
      </c>
      <c r="M30" s="37">
        <f t="shared" si="6"/>
        <v>1</v>
      </c>
      <c r="N30" s="37">
        <f t="shared" si="6"/>
        <v>1</v>
      </c>
      <c r="O30" s="37">
        <f t="shared" si="6"/>
        <v>1</v>
      </c>
      <c r="P30" s="37">
        <f>SUM(P27:P29)</f>
        <v>1</v>
      </c>
      <c r="Q30" s="37">
        <f t="shared" si="6"/>
        <v>1</v>
      </c>
      <c r="R30" s="37">
        <f>SUM(R27:R29)</f>
        <v>2</v>
      </c>
      <c r="S30" s="37">
        <f>SUM(S27:S29)</f>
        <v>2</v>
      </c>
      <c r="T30" s="37">
        <f>SUM(T27:T29)</f>
        <v>1</v>
      </c>
    </row>
    <row r="31" spans="1:20" s="36" customFormat="1" ht="25.5" x14ac:dyDescent="0.2">
      <c r="A31" s="27"/>
      <c r="B31" s="34" t="s">
        <v>81</v>
      </c>
      <c r="C31" s="35"/>
      <c r="D31" s="54">
        <f>(D30/3)</f>
        <v>1</v>
      </c>
      <c r="E31" s="54">
        <f t="shared" ref="E31:T31" si="7">(E30/3)</f>
        <v>0</v>
      </c>
      <c r="F31" s="54">
        <f t="shared" si="7"/>
        <v>0</v>
      </c>
      <c r="G31" s="54">
        <f t="shared" si="7"/>
        <v>0.33333333333333331</v>
      </c>
      <c r="H31" s="54">
        <f t="shared" si="7"/>
        <v>0.33333333333333331</v>
      </c>
      <c r="I31" s="54">
        <f t="shared" si="7"/>
        <v>0.33333333333333331</v>
      </c>
      <c r="J31" s="54">
        <f t="shared" si="7"/>
        <v>0.33333333333333331</v>
      </c>
      <c r="K31" s="54">
        <f t="shared" si="7"/>
        <v>0.33333333333333331</v>
      </c>
      <c r="L31" s="54">
        <f t="shared" si="7"/>
        <v>0</v>
      </c>
      <c r="M31" s="54">
        <f t="shared" si="7"/>
        <v>0.33333333333333331</v>
      </c>
      <c r="N31" s="54">
        <f t="shared" si="7"/>
        <v>0.33333333333333331</v>
      </c>
      <c r="O31" s="54">
        <f t="shared" si="7"/>
        <v>0.33333333333333331</v>
      </c>
      <c r="P31" s="54">
        <f t="shared" si="7"/>
        <v>0.33333333333333331</v>
      </c>
      <c r="Q31" s="54">
        <f t="shared" si="7"/>
        <v>0.33333333333333331</v>
      </c>
      <c r="R31" s="54">
        <f t="shared" si="7"/>
        <v>0.66666666666666663</v>
      </c>
      <c r="S31" s="54">
        <f t="shared" si="7"/>
        <v>0.66666666666666663</v>
      </c>
      <c r="T31" s="54">
        <f t="shared" si="7"/>
        <v>0.33333333333333331</v>
      </c>
    </row>
    <row r="32" spans="1:20" ht="15" customHeight="1" x14ac:dyDescent="0.25">
      <c r="A32" s="27"/>
      <c r="B32" s="28" t="s">
        <v>42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30"/>
      <c r="T32" s="30"/>
    </row>
    <row r="33" spans="1:20" ht="64.5" customHeight="1" x14ac:dyDescent="0.2">
      <c r="A33" s="27" t="s">
        <v>40</v>
      </c>
      <c r="B33" s="33" t="s">
        <v>41</v>
      </c>
      <c r="C33" s="1"/>
      <c r="D33" s="2" t="s">
        <v>70</v>
      </c>
      <c r="E33" s="2" t="s">
        <v>70</v>
      </c>
      <c r="F33" s="2" t="s">
        <v>70</v>
      </c>
      <c r="G33" s="26" t="s">
        <v>70</v>
      </c>
      <c r="H33" s="2" t="s">
        <v>70</v>
      </c>
      <c r="I33" s="2">
        <v>0</v>
      </c>
      <c r="J33" s="2" t="s">
        <v>70</v>
      </c>
      <c r="K33" s="2" t="s">
        <v>70</v>
      </c>
      <c r="L33" s="3">
        <v>0</v>
      </c>
      <c r="M33" s="2">
        <v>0</v>
      </c>
      <c r="N33" s="2" t="s">
        <v>70</v>
      </c>
      <c r="O33" s="2" t="s">
        <v>70</v>
      </c>
      <c r="P33" s="2" t="s">
        <v>70</v>
      </c>
      <c r="Q33" s="2" t="s">
        <v>70</v>
      </c>
      <c r="R33" s="2">
        <v>0</v>
      </c>
      <c r="S33" s="66">
        <v>1</v>
      </c>
      <c r="T33" s="2">
        <v>0</v>
      </c>
    </row>
    <row r="34" spans="1:20" ht="54" customHeight="1" x14ac:dyDescent="0.2">
      <c r="A34" s="27"/>
      <c r="B34" s="33" t="s">
        <v>71</v>
      </c>
      <c r="C34" s="1"/>
      <c r="D34" s="2"/>
      <c r="E34" s="2"/>
      <c r="F34" s="2"/>
      <c r="G34" s="26"/>
      <c r="H34" s="2"/>
      <c r="I34" s="56">
        <f>68013.3+88612.17</f>
        <v>156625.47</v>
      </c>
      <c r="J34" s="2"/>
      <c r="K34" s="2"/>
      <c r="L34" s="3" t="s">
        <v>76</v>
      </c>
      <c r="M34" s="2">
        <f>6784.47+170.35</f>
        <v>6954.8200000000006</v>
      </c>
      <c r="N34" s="2"/>
      <c r="O34" s="2"/>
      <c r="P34" s="2"/>
      <c r="Q34" s="2"/>
      <c r="R34" s="2"/>
      <c r="S34" s="66" t="s">
        <v>72</v>
      </c>
      <c r="T34" s="2" t="s">
        <v>76</v>
      </c>
    </row>
    <row r="35" spans="1:20" ht="76.5" x14ac:dyDescent="0.2">
      <c r="A35" s="27" t="s">
        <v>43</v>
      </c>
      <c r="B35" s="33" t="s">
        <v>44</v>
      </c>
      <c r="C35" s="1"/>
      <c r="D35" s="2" t="s">
        <v>70</v>
      </c>
      <c r="E35" s="2" t="s">
        <v>70</v>
      </c>
      <c r="F35" s="2" t="s">
        <v>70</v>
      </c>
      <c r="G35" s="26" t="s">
        <v>70</v>
      </c>
      <c r="H35" s="2" t="s">
        <v>70</v>
      </c>
      <c r="I35" s="2">
        <v>1</v>
      </c>
      <c r="J35" s="2" t="s">
        <v>70</v>
      </c>
      <c r="K35" s="2" t="s">
        <v>70</v>
      </c>
      <c r="L35" s="3">
        <v>1</v>
      </c>
      <c r="M35" s="2">
        <v>1</v>
      </c>
      <c r="N35" s="2" t="s">
        <v>70</v>
      </c>
      <c r="O35" s="2" t="s">
        <v>70</v>
      </c>
      <c r="P35" s="2" t="s">
        <v>70</v>
      </c>
      <c r="Q35" s="2" t="s">
        <v>70</v>
      </c>
      <c r="R35" s="2">
        <v>1</v>
      </c>
      <c r="S35" s="66" t="s">
        <v>70</v>
      </c>
      <c r="T35" s="2">
        <v>1</v>
      </c>
    </row>
    <row r="36" spans="1:20" ht="51" x14ac:dyDescent="0.2">
      <c r="A36" s="27" t="s">
        <v>45</v>
      </c>
      <c r="B36" s="33" t="s">
        <v>46</v>
      </c>
      <c r="C36" s="1"/>
      <c r="D36" s="2">
        <v>1</v>
      </c>
      <c r="E36" s="2">
        <v>1</v>
      </c>
      <c r="F36" s="2">
        <v>1</v>
      </c>
      <c r="G36" s="26">
        <v>1</v>
      </c>
      <c r="H36" s="2" t="s">
        <v>70</v>
      </c>
      <c r="I36" s="2">
        <v>1</v>
      </c>
      <c r="J36" s="2" t="s">
        <v>70</v>
      </c>
      <c r="K36" s="2">
        <v>1</v>
      </c>
      <c r="L36" s="3" t="s">
        <v>70</v>
      </c>
      <c r="M36" s="2">
        <v>1</v>
      </c>
      <c r="N36" s="2" t="s">
        <v>70</v>
      </c>
      <c r="O36" s="2" t="s">
        <v>70</v>
      </c>
      <c r="P36" s="2">
        <v>1</v>
      </c>
      <c r="Q36" s="2" t="s">
        <v>70</v>
      </c>
      <c r="R36" s="2">
        <v>1</v>
      </c>
      <c r="S36" s="66">
        <v>1</v>
      </c>
      <c r="T36" s="2">
        <v>1</v>
      </c>
    </row>
    <row r="37" spans="1:20" ht="63.75" x14ac:dyDescent="0.2">
      <c r="A37" s="27" t="s">
        <v>47</v>
      </c>
      <c r="B37" s="33" t="s">
        <v>48</v>
      </c>
      <c r="C37" s="1"/>
      <c r="D37" s="2">
        <v>1</v>
      </c>
      <c r="E37" s="2">
        <v>1</v>
      </c>
      <c r="F37" s="2">
        <v>1</v>
      </c>
      <c r="G37" s="26">
        <v>1</v>
      </c>
      <c r="H37" s="2" t="s">
        <v>70</v>
      </c>
      <c r="I37" s="2" t="s">
        <v>70</v>
      </c>
      <c r="J37" s="2" t="s">
        <v>70</v>
      </c>
      <c r="K37" s="2">
        <v>1</v>
      </c>
      <c r="L37" s="3" t="s">
        <v>70</v>
      </c>
      <c r="M37" s="2" t="s">
        <v>70</v>
      </c>
      <c r="N37" s="2" t="s">
        <v>70</v>
      </c>
      <c r="O37" s="2" t="s">
        <v>70</v>
      </c>
      <c r="P37" s="2" t="s">
        <v>70</v>
      </c>
      <c r="Q37" s="2" t="s">
        <v>70</v>
      </c>
      <c r="R37" s="2" t="s">
        <v>70</v>
      </c>
      <c r="S37" s="66" t="s">
        <v>70</v>
      </c>
      <c r="T37" s="2" t="s">
        <v>70</v>
      </c>
    </row>
    <row r="38" spans="1:20" ht="38.25" x14ac:dyDescent="0.2">
      <c r="A38" s="27" t="s">
        <v>49</v>
      </c>
      <c r="B38" s="33" t="s">
        <v>50</v>
      </c>
      <c r="C38" s="1"/>
      <c r="D38" s="2">
        <v>1</v>
      </c>
      <c r="E38" s="2">
        <v>1</v>
      </c>
      <c r="F38" s="2">
        <v>1</v>
      </c>
      <c r="G38" s="2">
        <v>1</v>
      </c>
      <c r="H38" s="2">
        <v>0</v>
      </c>
      <c r="I38" s="2">
        <v>0</v>
      </c>
      <c r="J38" s="2">
        <v>0</v>
      </c>
      <c r="K38" s="2">
        <v>0</v>
      </c>
      <c r="L38" s="3">
        <v>0</v>
      </c>
      <c r="M38" s="2">
        <v>1</v>
      </c>
      <c r="N38" s="2">
        <v>1</v>
      </c>
      <c r="O38" s="2">
        <v>0</v>
      </c>
      <c r="P38" s="2">
        <v>0</v>
      </c>
      <c r="Q38" s="2">
        <v>1</v>
      </c>
      <c r="R38" s="2">
        <v>1</v>
      </c>
      <c r="S38" s="66">
        <v>1</v>
      </c>
      <c r="T38" s="2">
        <v>1</v>
      </c>
    </row>
    <row r="39" spans="1:20" s="36" customFormat="1" x14ac:dyDescent="0.2">
      <c r="A39" s="27"/>
      <c r="B39" s="34" t="s">
        <v>77</v>
      </c>
      <c r="C39" s="35"/>
      <c r="D39" s="54">
        <f>SUM(D33:D38)</f>
        <v>3</v>
      </c>
      <c r="E39" s="54">
        <f>SUM(E33:E38)</f>
        <v>3</v>
      </c>
      <c r="F39" s="54">
        <f>SUM(F33:F38)</f>
        <v>3</v>
      </c>
      <c r="G39" s="54">
        <f>SUM(G33:G38)</f>
        <v>3</v>
      </c>
      <c r="H39" s="54">
        <f>SUM(H33:H38)</f>
        <v>0</v>
      </c>
      <c r="I39" s="43">
        <f>SUM(I33:I38)-I34</f>
        <v>2</v>
      </c>
      <c r="J39" s="43">
        <f t="shared" ref="J39:R39" si="8">SUM(J33:J38)-J34</f>
        <v>0</v>
      </c>
      <c r="K39" s="43">
        <f t="shared" si="8"/>
        <v>2</v>
      </c>
      <c r="L39" s="43">
        <f>SUM(L33:L38)</f>
        <v>1</v>
      </c>
      <c r="M39" s="43">
        <f t="shared" si="8"/>
        <v>3</v>
      </c>
      <c r="N39" s="43">
        <f t="shared" si="8"/>
        <v>1</v>
      </c>
      <c r="O39" s="43">
        <f t="shared" si="8"/>
        <v>0</v>
      </c>
      <c r="P39" s="43">
        <f t="shared" si="8"/>
        <v>1</v>
      </c>
      <c r="Q39" s="43">
        <f t="shared" si="8"/>
        <v>1</v>
      </c>
      <c r="R39" s="43">
        <f t="shared" si="8"/>
        <v>3</v>
      </c>
      <c r="S39" s="43">
        <f>SUM(S33:S38)</f>
        <v>3</v>
      </c>
      <c r="T39" s="43">
        <f>SUM(T33:T38)</f>
        <v>3</v>
      </c>
    </row>
    <row r="40" spans="1:20" s="40" customFormat="1" ht="27" x14ac:dyDescent="0.25">
      <c r="A40" s="37"/>
      <c r="B40" s="38" t="s">
        <v>82</v>
      </c>
      <c r="C40" s="42"/>
      <c r="D40" s="57">
        <f>(D39/5)</f>
        <v>0.6</v>
      </c>
      <c r="E40" s="57">
        <f>(E39/5)</f>
        <v>0.6</v>
      </c>
      <c r="F40" s="57">
        <f>(F39/5)</f>
        <v>0.6</v>
      </c>
      <c r="G40" s="57">
        <f>(G39/5)</f>
        <v>0.6</v>
      </c>
      <c r="H40" s="57">
        <f>(H39/4)</f>
        <v>0</v>
      </c>
      <c r="I40" s="57">
        <f>(I39/4)</f>
        <v>0.5</v>
      </c>
      <c r="J40" s="57">
        <f>(J39/4)</f>
        <v>0</v>
      </c>
      <c r="K40" s="57">
        <f>(K39/5)</f>
        <v>0.4</v>
      </c>
      <c r="L40" s="57">
        <f t="shared" ref="L40:T40" si="9">(L39/4)</f>
        <v>0.25</v>
      </c>
      <c r="M40" s="57">
        <f t="shared" si="9"/>
        <v>0.75</v>
      </c>
      <c r="N40" s="57">
        <f t="shared" si="9"/>
        <v>0.25</v>
      </c>
      <c r="O40" s="57">
        <f t="shared" si="9"/>
        <v>0</v>
      </c>
      <c r="P40" s="57">
        <f t="shared" si="9"/>
        <v>0.25</v>
      </c>
      <c r="Q40" s="57">
        <f t="shared" si="9"/>
        <v>0.25</v>
      </c>
      <c r="R40" s="57">
        <f t="shared" si="9"/>
        <v>0.75</v>
      </c>
      <c r="S40" s="67">
        <f t="shared" si="9"/>
        <v>0.75</v>
      </c>
      <c r="T40" s="57">
        <f t="shared" si="9"/>
        <v>0.75</v>
      </c>
    </row>
    <row r="41" spans="1:20" s="36" customFormat="1" x14ac:dyDescent="0.2">
      <c r="A41" s="27"/>
      <c r="B41" s="41" t="s">
        <v>78</v>
      </c>
      <c r="C41" s="35"/>
      <c r="D41" s="2">
        <f t="shared" ref="D41:J41" si="10">D39+D30+D24+D13</f>
        <v>17</v>
      </c>
      <c r="E41" s="2">
        <f t="shared" si="10"/>
        <v>12</v>
      </c>
      <c r="F41" s="2">
        <f t="shared" si="10"/>
        <v>11</v>
      </c>
      <c r="G41" s="2">
        <f t="shared" si="10"/>
        <v>11</v>
      </c>
      <c r="H41" s="2">
        <f t="shared" si="10"/>
        <v>4</v>
      </c>
      <c r="I41" s="2">
        <f t="shared" si="10"/>
        <v>6</v>
      </c>
      <c r="J41" s="2">
        <f t="shared" si="10"/>
        <v>5</v>
      </c>
      <c r="K41" s="2"/>
      <c r="L41" s="3">
        <f t="shared" ref="L41:Q41" si="11">L39+L30+L24+L13</f>
        <v>5</v>
      </c>
      <c r="M41" s="2">
        <f t="shared" si="11"/>
        <v>8</v>
      </c>
      <c r="N41" s="2">
        <f t="shared" si="11"/>
        <v>6</v>
      </c>
      <c r="O41" s="2">
        <f t="shared" si="11"/>
        <v>4</v>
      </c>
      <c r="P41" s="2">
        <f>P39+P30+P24+P13</f>
        <v>5</v>
      </c>
      <c r="Q41" s="2">
        <f t="shared" si="11"/>
        <v>3</v>
      </c>
      <c r="R41" s="2">
        <f>R39+R30+R24+R13</f>
        <v>8</v>
      </c>
      <c r="S41" s="2">
        <f>S39+S30+S24+S13</f>
        <v>11</v>
      </c>
      <c r="T41" s="2">
        <f>T39+T30+T24+T13</f>
        <v>8</v>
      </c>
    </row>
    <row r="42" spans="1:20" s="46" customFormat="1" x14ac:dyDescent="0.2">
      <c r="A42" s="43"/>
      <c r="B42" s="44" t="s">
        <v>83</v>
      </c>
      <c r="C42" s="45"/>
      <c r="D42" s="43">
        <f t="shared" ref="D42:Q42" si="12">D14+D25+D31+D40</f>
        <v>3.1416666666666666</v>
      </c>
      <c r="E42" s="43">
        <f t="shared" si="12"/>
        <v>1.8916666666666666</v>
      </c>
      <c r="F42" s="43">
        <f t="shared" si="12"/>
        <v>1.7666666666666666</v>
      </c>
      <c r="G42" s="43">
        <f t="shared" si="12"/>
        <v>1.85</v>
      </c>
      <c r="H42" s="43">
        <f t="shared" si="12"/>
        <v>1.4999999999999998</v>
      </c>
      <c r="I42" s="43">
        <f t="shared" si="12"/>
        <v>1.9999999999999998</v>
      </c>
      <c r="J42" s="43">
        <f t="shared" si="12"/>
        <v>1.9999999999999998</v>
      </c>
      <c r="K42" s="43">
        <f t="shared" si="12"/>
        <v>1.8333333333333335</v>
      </c>
      <c r="L42" s="43">
        <f t="shared" si="12"/>
        <v>1.4166666666666665</v>
      </c>
      <c r="M42" s="43">
        <f t="shared" si="12"/>
        <v>2.75</v>
      </c>
      <c r="N42" s="43">
        <f t="shared" si="12"/>
        <v>1.65</v>
      </c>
      <c r="O42" s="43">
        <f t="shared" si="12"/>
        <v>1.4999999999999998</v>
      </c>
      <c r="P42" s="43">
        <f>P14+P25+P31+P40</f>
        <v>1.7499999999999998</v>
      </c>
      <c r="Q42" s="43">
        <f t="shared" si="12"/>
        <v>1.0833333333333333</v>
      </c>
      <c r="R42" s="43">
        <f>R14+R25+R31+R40</f>
        <v>2.4166666666666665</v>
      </c>
      <c r="S42" s="43">
        <f>S14+S25+S31+S40</f>
        <v>2.8833333333333333</v>
      </c>
      <c r="T42" s="43">
        <f>T14+T25+T31+T40</f>
        <v>2.4166666666666665</v>
      </c>
    </row>
    <row r="43" spans="1:20" s="50" customFormat="1" ht="28.5" customHeight="1" x14ac:dyDescent="0.25">
      <c r="A43" s="47"/>
      <c r="B43" s="48" t="s">
        <v>84</v>
      </c>
      <c r="C43" s="49"/>
      <c r="D43" s="47">
        <f>(D42/22)</f>
        <v>0.14280303030303029</v>
      </c>
      <c r="E43" s="47">
        <f>(E42/22)</f>
        <v>8.5984848484848483E-2</v>
      </c>
      <c r="F43" s="47">
        <f>(F42/22)</f>
        <v>8.0303030303030307E-2</v>
      </c>
      <c r="G43" s="47">
        <f>(G42/22)</f>
        <v>8.4090909090909091E-2</v>
      </c>
      <c r="H43" s="47">
        <f>(H42/12)</f>
        <v>0.12499999999999999</v>
      </c>
      <c r="I43" s="47">
        <f>(I42/12)</f>
        <v>0.16666666666666666</v>
      </c>
      <c r="J43" s="47">
        <f>(J42/12)</f>
        <v>0.16666666666666666</v>
      </c>
      <c r="K43" s="47">
        <f>(K42/20)</f>
        <v>9.1666666666666674E-2</v>
      </c>
      <c r="L43" s="47">
        <f>(L42/14)</f>
        <v>0.10119047619047618</v>
      </c>
      <c r="M43" s="47">
        <f>(M42/12)</f>
        <v>0.22916666666666666</v>
      </c>
      <c r="N43" s="47">
        <f>(N42/15)</f>
        <v>0.11</v>
      </c>
      <c r="O43" s="47">
        <f>(O42/12)</f>
        <v>0.12499999999999999</v>
      </c>
      <c r="P43" s="47">
        <f>(P42/12)</f>
        <v>0.14583333333333331</v>
      </c>
      <c r="Q43" s="47">
        <f>(Q42/12)</f>
        <v>9.0277777777777776E-2</v>
      </c>
      <c r="R43" s="47">
        <f>(R42/13)</f>
        <v>0.18589743589743588</v>
      </c>
      <c r="S43" s="47">
        <f>(S42/15)</f>
        <v>0.19222222222222221</v>
      </c>
      <c r="T43" s="47">
        <f>(T42/13)</f>
        <v>0.18589743589743588</v>
      </c>
    </row>
    <row r="44" spans="1:20" ht="25.5" x14ac:dyDescent="0.2">
      <c r="A44" s="27"/>
      <c r="B44" s="51" t="s">
        <v>98</v>
      </c>
      <c r="C44" s="1"/>
      <c r="D44" s="2">
        <v>22</v>
      </c>
      <c r="E44" s="2">
        <v>22</v>
      </c>
      <c r="F44" s="2">
        <v>22</v>
      </c>
      <c r="G44" s="2">
        <v>22</v>
      </c>
      <c r="H44" s="2">
        <v>12</v>
      </c>
      <c r="I44" s="2">
        <v>12</v>
      </c>
      <c r="J44" s="2">
        <v>12</v>
      </c>
      <c r="K44" s="2">
        <v>20</v>
      </c>
      <c r="L44" s="3">
        <v>14</v>
      </c>
      <c r="M44" s="2">
        <v>12</v>
      </c>
      <c r="N44" s="2">
        <v>15</v>
      </c>
      <c r="O44" s="2">
        <v>12</v>
      </c>
      <c r="P44" s="2">
        <v>12</v>
      </c>
      <c r="Q44" s="2">
        <v>12</v>
      </c>
      <c r="R44" s="2">
        <v>13</v>
      </c>
      <c r="S44" s="2">
        <v>15</v>
      </c>
      <c r="T44" s="2">
        <v>13</v>
      </c>
    </row>
  </sheetData>
  <mergeCells count="11">
    <mergeCell ref="B6:R6"/>
    <mergeCell ref="B15:Q15"/>
    <mergeCell ref="B26:S26"/>
    <mergeCell ref="B32:R32"/>
    <mergeCell ref="C1:Q1"/>
    <mergeCell ref="L3:T3"/>
    <mergeCell ref="A3:A4"/>
    <mergeCell ref="B3:B4"/>
    <mergeCell ref="C3:C4"/>
    <mergeCell ref="D3:G3"/>
    <mergeCell ref="H3:K3"/>
  </mergeCells>
  <pageMargins left="0.11811023622047245" right="0.11811023622047245" top="0.15748031496062992" bottom="0.15748031496062992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отчет</vt:lpstr>
      <vt:lpstr>мониторинг</vt:lpstr>
      <vt:lpstr>отчет!Заголовки_для_печати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2015-05-26T12:14:04Z</dcterms:modified>
</cp:coreProperties>
</file>